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300" windowHeight="7560" activeTab="0"/>
  </bookViews>
  <sheets>
    <sheet name="1.6GTi" sheetId="1" r:id="rId1"/>
    <sheet name="1.9GTi" sheetId="2" r:id="rId2"/>
    <sheet name="Mi16" sheetId="3" r:id="rId3"/>
    <sheet name="Hybrid" sheetId="4" r:id="rId4"/>
    <sheet name="Comparisons" sheetId="5" r:id="rId5"/>
    <sheet name="Graph" sheetId="6" r:id="rId6"/>
    <sheet name="Workings" sheetId="7" r:id="rId7"/>
  </sheets>
  <definedNames/>
  <calcPr fullCalcOnLoad="1"/>
</workbook>
</file>

<file path=xl/sharedStrings.xml><?xml version="1.0" encoding="utf-8"?>
<sst xmlns="http://schemas.openxmlformats.org/spreadsheetml/2006/main" count="216" uniqueCount="46">
  <si>
    <t>No. of Teeth</t>
  </si>
  <si>
    <t>Drive Gear</t>
  </si>
  <si>
    <t>Driven Gear</t>
  </si>
  <si>
    <t>1st</t>
  </si>
  <si>
    <t>2nd</t>
  </si>
  <si>
    <t>3rd</t>
  </si>
  <si>
    <t>4th</t>
  </si>
  <si>
    <t>5th</t>
  </si>
  <si>
    <t>Ratio(:1)</t>
  </si>
  <si>
    <t>Pinion</t>
  </si>
  <si>
    <t>Crownwheel</t>
  </si>
  <si>
    <t>Diff</t>
  </si>
  <si>
    <t>Drop</t>
  </si>
  <si>
    <t>25</t>
  </si>
  <si>
    <t>Gearbox</t>
  </si>
  <si>
    <t>Differential</t>
  </si>
  <si>
    <t>Tyre</t>
  </si>
  <si>
    <t>Rim</t>
  </si>
  <si>
    <t>Width(mm)</t>
  </si>
  <si>
    <t>Profile(%)</t>
  </si>
  <si>
    <t>Diameter(")</t>
  </si>
  <si>
    <t>Revolutions</t>
  </si>
  <si>
    <t>per Mile</t>
  </si>
  <si>
    <t>Percentage</t>
  </si>
  <si>
    <t>Error</t>
  </si>
  <si>
    <t>Wheels &amp; Tyres</t>
  </si>
  <si>
    <t>Gearset</t>
  </si>
  <si>
    <t>Change Up Point</t>
  </si>
  <si>
    <r>
      <t>X</t>
    </r>
    <r>
      <rPr>
        <sz val="10"/>
        <rFont val="Arial"/>
        <family val="0"/>
      </rPr>
      <t xml:space="preserve"> - Numbers To Adjust</t>
    </r>
  </si>
  <si>
    <r>
      <t>X</t>
    </r>
    <r>
      <rPr>
        <sz val="10"/>
        <rFont val="Arial"/>
        <family val="0"/>
      </rPr>
      <t xml:space="preserve"> - Numbers Used In Calculations</t>
    </r>
  </si>
  <si>
    <t>13</t>
  </si>
  <si>
    <t>38</t>
  </si>
  <si>
    <t>37</t>
  </si>
  <si>
    <t>34</t>
  </si>
  <si>
    <t>31</t>
  </si>
  <si>
    <t>29</t>
  </si>
  <si>
    <t>32</t>
  </si>
  <si>
    <t>1</t>
  </si>
  <si>
    <t>12</t>
  </si>
  <si>
    <t>39</t>
  </si>
  <si>
    <t>20</t>
  </si>
  <si>
    <t>28</t>
  </si>
  <si>
    <t>Notes:</t>
  </si>
  <si>
    <t>1.9GTi gearkit with Mi16 cwp</t>
  </si>
  <si>
    <t>MPH@</t>
  </si>
  <si>
    <t>6500rpm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</si>
</sst>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2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21.25"/>
      <name val="Arial"/>
      <family val="0"/>
    </font>
    <font>
      <b/>
      <sz val="23.5"/>
      <name val="Arial"/>
      <family val="0"/>
    </font>
    <font>
      <b/>
      <sz val="20.75"/>
      <name val="Arial"/>
      <family val="0"/>
    </font>
    <font>
      <sz val="10"/>
      <color indexed="12"/>
      <name val="Arial"/>
      <family val="2"/>
    </font>
    <font>
      <b/>
      <sz val="14.5"/>
      <name val="Arial"/>
      <family val="0"/>
    </font>
    <font>
      <b/>
      <sz val="15.25"/>
      <name val="Arial"/>
      <family val="0"/>
    </font>
    <font>
      <sz val="15.5"/>
      <name val="Arial"/>
      <family val="0"/>
    </font>
    <font>
      <sz val="12"/>
      <name val="Arial"/>
      <family val="0"/>
    </font>
    <font>
      <b/>
      <sz val="15.75"/>
      <name val="Arial"/>
      <family val="0"/>
    </font>
    <font>
      <sz val="16"/>
      <name val="Arial"/>
      <family val="0"/>
    </font>
    <font>
      <b/>
      <sz val="15.5"/>
      <name val="Arial"/>
      <family val="0"/>
    </font>
    <font>
      <sz val="15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.25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0.75"/>
      <name val="Arial"/>
      <family val="0"/>
    </font>
    <font>
      <sz val="11.75"/>
      <name val="Arial"/>
      <family val="2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1" fontId="2" fillId="0" borderId="1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180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1" xfId="0" applyNumberFormat="1" applyBorder="1" applyAlignment="1">
      <alignment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6" fillId="0" borderId="1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181" fontId="2" fillId="0" borderId="1" xfId="0" applyNumberFormat="1" applyFont="1" applyBorder="1" applyAlignment="1">
      <alignment horizontal="center"/>
    </xf>
    <xf numFmtId="0" fontId="15" fillId="0" borderId="0" xfId="20" applyFill="1" applyBorder="1" applyAlignment="1">
      <alignment/>
    </xf>
    <xf numFmtId="2" fontId="0" fillId="0" borderId="0" xfId="0" applyNumberFormat="1" applyAlignment="1">
      <alignment/>
    </xf>
    <xf numFmtId="0" fontId="1" fillId="0" borderId="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Preview Graph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9425"/>
          <c:w val="0.94725"/>
          <c:h val="0.798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Workings!$C$2:$C$20</c:f>
              <c:numCache>
                <c:ptCount val="19"/>
                <c:pt idx="0">
                  <c:v>0</c:v>
                </c:pt>
                <c:pt idx="1">
                  <c:v>85.3571437734241</c:v>
                </c:pt>
                <c:pt idx="2">
                  <c:v>85.3571437734241</c:v>
                </c:pt>
                <c:pt idx="3">
                  <c:v>0</c:v>
                </c:pt>
                <c:pt idx="4">
                  <c:v>85.35714377342411</c:v>
                </c:pt>
                <c:pt idx="5">
                  <c:v>149.95173906142068</c:v>
                </c:pt>
                <c:pt idx="6">
                  <c:v>149.95173906142068</c:v>
                </c:pt>
                <c:pt idx="7">
                  <c:v>0</c:v>
                </c:pt>
                <c:pt idx="8">
                  <c:v>149.95173906142068</c:v>
                </c:pt>
                <c:pt idx="9">
                  <c:v>203.97846857619726</c:v>
                </c:pt>
                <c:pt idx="10">
                  <c:v>203.97846857619726</c:v>
                </c:pt>
                <c:pt idx="11">
                  <c:v>0</c:v>
                </c:pt>
                <c:pt idx="12">
                  <c:v>203.9784685761973</c:v>
                </c:pt>
                <c:pt idx="13">
                  <c:v>259.5132516337168</c:v>
                </c:pt>
                <c:pt idx="14">
                  <c:v>259.5132516337168</c:v>
                </c:pt>
                <c:pt idx="15">
                  <c:v>0</c:v>
                </c:pt>
                <c:pt idx="16">
                  <c:v>259.5132516337168</c:v>
                </c:pt>
                <c:pt idx="17">
                  <c:v>320.7561418360702</c:v>
                </c:pt>
                <c:pt idx="18">
                  <c:v>320.7561418360702</c:v>
                </c:pt>
              </c:numCache>
            </c:numRef>
          </c:xVal>
          <c:yVal>
            <c:numRef>
              <c:f>Workings!$B$2:$B$20</c:f>
              <c:numCache>
                <c:ptCount val="19"/>
                <c:pt idx="0">
                  <c:v>0</c:v>
                </c:pt>
                <c:pt idx="1">
                  <c:v>6500</c:v>
                </c:pt>
                <c:pt idx="2">
                  <c:v>0</c:v>
                </c:pt>
                <c:pt idx="3">
                  <c:v>0</c:v>
                </c:pt>
                <c:pt idx="4">
                  <c:v>3700.000000000001</c:v>
                </c:pt>
                <c:pt idx="5">
                  <c:v>6500</c:v>
                </c:pt>
                <c:pt idx="6">
                  <c:v>0</c:v>
                </c:pt>
                <c:pt idx="7">
                  <c:v>0</c:v>
                </c:pt>
                <c:pt idx="8">
                  <c:v>4778.378378378378</c:v>
                </c:pt>
                <c:pt idx="9">
                  <c:v>6500</c:v>
                </c:pt>
                <c:pt idx="10">
                  <c:v>0</c:v>
                </c:pt>
                <c:pt idx="11">
                  <c:v>0</c:v>
                </c:pt>
                <c:pt idx="12">
                  <c:v>5109.026369168358</c:v>
                </c:pt>
                <c:pt idx="13">
                  <c:v>6500</c:v>
                </c:pt>
                <c:pt idx="14">
                  <c:v>0</c:v>
                </c:pt>
                <c:pt idx="15">
                  <c:v>0</c:v>
                </c:pt>
                <c:pt idx="16">
                  <c:v>5258.93635571055</c:v>
                </c:pt>
                <c:pt idx="17">
                  <c:v>6500</c:v>
                </c:pt>
                <c:pt idx="18">
                  <c:v>0</c:v>
                </c:pt>
              </c:numCache>
            </c:numRef>
          </c:yVal>
          <c:smooth val="0"/>
        </c:ser>
        <c:axId val="27007955"/>
        <c:axId val="15559096"/>
      </c:scatterChart>
      <c:valAx>
        <c:axId val="27007955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Road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15559096"/>
        <c:crosses val="autoZero"/>
        <c:crossBetween val="midCat"/>
        <c:dispUnits/>
        <c:majorUnit val="10"/>
        <c:minorUnit val="5"/>
      </c:valAx>
      <c:valAx>
        <c:axId val="15559096"/>
        <c:scaling>
          <c:orientation val="minMax"/>
          <c:max val="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Engine Speed (RPM)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27007955"/>
        <c:crosses val="autoZero"/>
        <c:crossBetween val="midCat"/>
        <c:dispUnits/>
        <c:minorUnit val="500"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Preview Graph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015"/>
          <c:w val="0.951"/>
          <c:h val="0.793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Workings!$G$2:$G$20</c:f>
              <c:numCache>
                <c:ptCount val="19"/>
                <c:pt idx="0">
                  <c:v>0</c:v>
                </c:pt>
                <c:pt idx="1">
                  <c:v>37.0700210224125</c:v>
                </c:pt>
                <c:pt idx="2">
                  <c:v>37.0700210224125</c:v>
                </c:pt>
                <c:pt idx="3">
                  <c:v>0</c:v>
                </c:pt>
                <c:pt idx="4">
                  <c:v>37.0700210224125</c:v>
                </c:pt>
                <c:pt idx="5">
                  <c:v>58.57217458842724</c:v>
                </c:pt>
                <c:pt idx="6">
                  <c:v>58.57217458842724</c:v>
                </c:pt>
                <c:pt idx="7">
                  <c:v>0</c:v>
                </c:pt>
                <c:pt idx="8">
                  <c:v>58.57217458842724</c:v>
                </c:pt>
                <c:pt idx="9">
                  <c:v>79.67538455043412</c:v>
                </c:pt>
                <c:pt idx="10">
                  <c:v>79.67538455043412</c:v>
                </c:pt>
                <c:pt idx="11">
                  <c:v>0</c:v>
                </c:pt>
                <c:pt idx="12">
                  <c:v>79.67538455043412</c:v>
                </c:pt>
                <c:pt idx="13">
                  <c:v>101.36765053771359</c:v>
                </c:pt>
                <c:pt idx="14">
                  <c:v>101.36765053771359</c:v>
                </c:pt>
                <c:pt idx="15">
                  <c:v>0</c:v>
                </c:pt>
                <c:pt idx="16">
                  <c:v>101.36765053771359</c:v>
                </c:pt>
                <c:pt idx="17">
                  <c:v>125.28954220555764</c:v>
                </c:pt>
                <c:pt idx="18">
                  <c:v>125.28954220555764</c:v>
                </c:pt>
              </c:numCache>
            </c:numRef>
          </c:xVal>
          <c:yVal>
            <c:numRef>
              <c:f>Workings!$F$2:$F$20</c:f>
              <c:numCache>
                <c:ptCount val="19"/>
                <c:pt idx="0">
                  <c:v>0</c:v>
                </c:pt>
                <c:pt idx="1">
                  <c:v>6500</c:v>
                </c:pt>
                <c:pt idx="2">
                  <c:v>0</c:v>
                </c:pt>
                <c:pt idx="3">
                  <c:v>0</c:v>
                </c:pt>
                <c:pt idx="4">
                  <c:v>4113.815789473684</c:v>
                </c:pt>
                <c:pt idx="5">
                  <c:v>6500</c:v>
                </c:pt>
                <c:pt idx="6">
                  <c:v>0</c:v>
                </c:pt>
                <c:pt idx="7">
                  <c:v>0</c:v>
                </c:pt>
                <c:pt idx="8">
                  <c:v>4778.378378378378</c:v>
                </c:pt>
                <c:pt idx="9">
                  <c:v>6500</c:v>
                </c:pt>
                <c:pt idx="10">
                  <c:v>0</c:v>
                </c:pt>
                <c:pt idx="11">
                  <c:v>0</c:v>
                </c:pt>
                <c:pt idx="12">
                  <c:v>5109.026369168357</c:v>
                </c:pt>
                <c:pt idx="13">
                  <c:v>6500</c:v>
                </c:pt>
                <c:pt idx="14">
                  <c:v>0</c:v>
                </c:pt>
                <c:pt idx="15">
                  <c:v>0</c:v>
                </c:pt>
                <c:pt idx="16">
                  <c:v>5258.93635571055</c:v>
                </c:pt>
                <c:pt idx="17">
                  <c:v>6500</c:v>
                </c:pt>
                <c:pt idx="1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tor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'1.9GTi'!$T$2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941657"/>
        <c:axId val="12241542"/>
      </c:scatterChart>
      <c:valAx>
        <c:axId val="941657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Road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12241542"/>
        <c:crosses val="autoZero"/>
        <c:crossBetween val="midCat"/>
        <c:dispUnits/>
        <c:majorUnit val="10"/>
        <c:minorUnit val="5"/>
      </c:valAx>
      <c:valAx>
        <c:axId val="12241542"/>
        <c:scaling>
          <c:orientation val="minMax"/>
          <c:max val="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Engine Speed (RPM)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941657"/>
        <c:crosses val="autoZero"/>
        <c:crossBetween val="midCat"/>
        <c:dispUnits/>
        <c:minorUnit val="500"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Preview Graph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845"/>
          <c:w val="0.94725"/>
          <c:h val="0.808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Workings!$K$2:$K$20</c:f>
              <c:numCache>
                <c:ptCount val="19"/>
                <c:pt idx="0">
                  <c:v>0</c:v>
                </c:pt>
                <c:pt idx="1">
                  <c:v>32.77453945859999</c:v>
                </c:pt>
                <c:pt idx="2">
                  <c:v>32.77453945859999</c:v>
                </c:pt>
                <c:pt idx="3">
                  <c:v>0</c:v>
                </c:pt>
                <c:pt idx="4">
                  <c:v>32.77453945859999</c:v>
                </c:pt>
                <c:pt idx="5">
                  <c:v>51.78513511130144</c:v>
                </c:pt>
                <c:pt idx="6">
                  <c:v>51.78513511130144</c:v>
                </c:pt>
                <c:pt idx="7">
                  <c:v>0</c:v>
                </c:pt>
                <c:pt idx="8">
                  <c:v>51.78513511130145</c:v>
                </c:pt>
                <c:pt idx="9">
                  <c:v>74.84570309055287</c:v>
                </c:pt>
                <c:pt idx="10">
                  <c:v>74.84570309055287</c:v>
                </c:pt>
                <c:pt idx="11">
                  <c:v>0</c:v>
                </c:pt>
                <c:pt idx="12">
                  <c:v>74.84570309055287</c:v>
                </c:pt>
                <c:pt idx="13">
                  <c:v>98.89290318029178</c:v>
                </c:pt>
                <c:pt idx="14">
                  <c:v>98.89290318029178</c:v>
                </c:pt>
                <c:pt idx="15">
                  <c:v>0</c:v>
                </c:pt>
                <c:pt idx="16">
                  <c:v>98.89290318029178</c:v>
                </c:pt>
                <c:pt idx="17">
                  <c:v>126.59616065602084</c:v>
                </c:pt>
                <c:pt idx="18">
                  <c:v>126.59616065602084</c:v>
                </c:pt>
              </c:numCache>
            </c:numRef>
          </c:xVal>
          <c:yVal>
            <c:numRef>
              <c:f>Workings!$J$2:$J$20</c:f>
              <c:numCache>
                <c:ptCount val="19"/>
                <c:pt idx="0">
                  <c:v>0</c:v>
                </c:pt>
                <c:pt idx="1">
                  <c:v>6500</c:v>
                </c:pt>
                <c:pt idx="2">
                  <c:v>0</c:v>
                </c:pt>
                <c:pt idx="3">
                  <c:v>0</c:v>
                </c:pt>
                <c:pt idx="4">
                  <c:v>4113.815789473684</c:v>
                </c:pt>
                <c:pt idx="5">
                  <c:v>6500</c:v>
                </c:pt>
                <c:pt idx="6">
                  <c:v>0</c:v>
                </c:pt>
                <c:pt idx="7">
                  <c:v>0</c:v>
                </c:pt>
                <c:pt idx="8">
                  <c:v>4497.2972972972975</c:v>
                </c:pt>
                <c:pt idx="9">
                  <c:v>6500</c:v>
                </c:pt>
                <c:pt idx="10">
                  <c:v>0</c:v>
                </c:pt>
                <c:pt idx="11">
                  <c:v>0</c:v>
                </c:pt>
                <c:pt idx="12">
                  <c:v>4919.433593750001</c:v>
                </c:pt>
                <c:pt idx="13">
                  <c:v>6500</c:v>
                </c:pt>
                <c:pt idx="14">
                  <c:v>0</c:v>
                </c:pt>
                <c:pt idx="15">
                  <c:v>0</c:v>
                </c:pt>
                <c:pt idx="16">
                  <c:v>5077.593722755013</c:v>
                </c:pt>
                <c:pt idx="17">
                  <c:v>6500</c:v>
                </c:pt>
                <c:pt idx="18">
                  <c:v>0</c:v>
                </c:pt>
              </c:numCache>
            </c:numRef>
          </c:yVal>
          <c:smooth val="0"/>
        </c:ser>
        <c:axId val="24922319"/>
        <c:axId val="55554692"/>
      </c:scatterChart>
      <c:valAx>
        <c:axId val="24922319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Road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55554692"/>
        <c:crosses val="autoZero"/>
        <c:crossBetween val="midCat"/>
        <c:dispUnits/>
        <c:majorUnit val="10"/>
        <c:minorUnit val="5"/>
      </c:valAx>
      <c:valAx>
        <c:axId val="55554692"/>
        <c:scaling>
          <c:orientation val="minMax"/>
          <c:max val="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Engine Speed (RPM)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24922319"/>
        <c:crosses val="autoZero"/>
        <c:crossBetween val="midCat"/>
        <c:dispUnits/>
        <c:minorUnit val="500"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Preview Graph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9475"/>
          <c:w val="0.94725"/>
          <c:h val="0.797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FFFF"/>
                </a:solidFill>
              </a:ln>
            </c:spPr>
          </c:marker>
          <c:xVal>
            <c:numRef>
              <c:f>Workings!$O$2:$O$20</c:f>
              <c:numCache>
                <c:ptCount val="19"/>
                <c:pt idx="0">
                  <c:v>0</c:v>
                </c:pt>
                <c:pt idx="1">
                  <c:v>32.77540196917813</c:v>
                </c:pt>
                <c:pt idx="2">
                  <c:v>32.77540196917813</c:v>
                </c:pt>
                <c:pt idx="3">
                  <c:v>0</c:v>
                </c:pt>
                <c:pt idx="4">
                  <c:v>32.77540196917813</c:v>
                </c:pt>
                <c:pt idx="5">
                  <c:v>51.78513511130144</c:v>
                </c:pt>
                <c:pt idx="6">
                  <c:v>51.78513511130144</c:v>
                </c:pt>
                <c:pt idx="7">
                  <c:v>0</c:v>
                </c:pt>
                <c:pt idx="8">
                  <c:v>51.78513511130145</c:v>
                </c:pt>
                <c:pt idx="9">
                  <c:v>70.4430146734615</c:v>
                </c:pt>
                <c:pt idx="10">
                  <c:v>70.4430146734615</c:v>
                </c:pt>
                <c:pt idx="11">
                  <c:v>0</c:v>
                </c:pt>
                <c:pt idx="12">
                  <c:v>70.4430146734615</c:v>
                </c:pt>
                <c:pt idx="13">
                  <c:v>89.62169350713944</c:v>
                </c:pt>
                <c:pt idx="14">
                  <c:v>89.62169350713944</c:v>
                </c:pt>
                <c:pt idx="15">
                  <c:v>0</c:v>
                </c:pt>
                <c:pt idx="16">
                  <c:v>89.62169350713944</c:v>
                </c:pt>
                <c:pt idx="17">
                  <c:v>110.75433520914181</c:v>
                </c:pt>
                <c:pt idx="18">
                  <c:v>110.75433520914181</c:v>
                </c:pt>
              </c:numCache>
            </c:numRef>
          </c:xVal>
          <c:yVal>
            <c:numRef>
              <c:f>Workings!$N$2:$N$20</c:f>
              <c:numCache>
                <c:ptCount val="19"/>
                <c:pt idx="0">
                  <c:v>0</c:v>
                </c:pt>
                <c:pt idx="1">
                  <c:v>6500</c:v>
                </c:pt>
                <c:pt idx="2">
                  <c:v>0</c:v>
                </c:pt>
                <c:pt idx="3">
                  <c:v>0</c:v>
                </c:pt>
                <c:pt idx="4">
                  <c:v>4113.9240506329115</c:v>
                </c:pt>
                <c:pt idx="5">
                  <c:v>6500</c:v>
                </c:pt>
                <c:pt idx="6">
                  <c:v>0</c:v>
                </c:pt>
                <c:pt idx="7">
                  <c:v>0</c:v>
                </c:pt>
                <c:pt idx="8">
                  <c:v>4778.378378378379</c:v>
                </c:pt>
                <c:pt idx="9">
                  <c:v>6500</c:v>
                </c:pt>
                <c:pt idx="10">
                  <c:v>0</c:v>
                </c:pt>
                <c:pt idx="11">
                  <c:v>0</c:v>
                </c:pt>
                <c:pt idx="12">
                  <c:v>5109.026369168356</c:v>
                </c:pt>
                <c:pt idx="13">
                  <c:v>6500</c:v>
                </c:pt>
                <c:pt idx="14">
                  <c:v>0</c:v>
                </c:pt>
                <c:pt idx="15">
                  <c:v>0</c:v>
                </c:pt>
                <c:pt idx="16">
                  <c:v>5259.75806451613</c:v>
                </c:pt>
                <c:pt idx="17">
                  <c:v>6500</c:v>
                </c:pt>
                <c:pt idx="18">
                  <c:v>0</c:v>
                </c:pt>
              </c:numCache>
            </c:numRef>
          </c:yVal>
          <c:smooth val="0"/>
        </c:ser>
        <c:axId val="51122357"/>
        <c:axId val="60610866"/>
      </c:scatterChart>
      <c:valAx>
        <c:axId val="51122357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Road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60610866"/>
        <c:crosses val="autoZero"/>
        <c:crossBetween val="midCat"/>
        <c:dispUnits/>
        <c:majorUnit val="10"/>
        <c:minorUnit val="5"/>
      </c:valAx>
      <c:valAx>
        <c:axId val="60610866"/>
        <c:scaling>
          <c:orientation val="minMax"/>
          <c:max val="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Engine Speed (RPM)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51122357"/>
        <c:crosses val="autoZero"/>
        <c:crossBetween val="midCat"/>
        <c:dispUnits/>
        <c:minorUnit val="500"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Workings!$C$2:$C$20</c:f>
              <c:numCache>
                <c:ptCount val="19"/>
                <c:pt idx="0">
                  <c:v>0</c:v>
                </c:pt>
                <c:pt idx="1">
                  <c:v>32.183841094897616</c:v>
                </c:pt>
                <c:pt idx="2">
                  <c:v>32.183841094897616</c:v>
                </c:pt>
                <c:pt idx="3">
                  <c:v>0</c:v>
                </c:pt>
                <c:pt idx="4">
                  <c:v>32.183841094897616</c:v>
                </c:pt>
                <c:pt idx="5">
                  <c:v>56.539180301847146</c:v>
                </c:pt>
                <c:pt idx="6">
                  <c:v>56.539180301847146</c:v>
                </c:pt>
                <c:pt idx="7">
                  <c:v>0</c:v>
                </c:pt>
                <c:pt idx="8">
                  <c:v>56.53918030184715</c:v>
                </c:pt>
                <c:pt idx="9">
                  <c:v>76.90991438118914</c:v>
                </c:pt>
                <c:pt idx="10">
                  <c:v>76.90991438118914</c:v>
                </c:pt>
                <c:pt idx="11">
                  <c:v>0</c:v>
                </c:pt>
                <c:pt idx="12">
                  <c:v>76.90991438118914</c:v>
                </c:pt>
                <c:pt idx="13">
                  <c:v>97.84925881271292</c:v>
                </c:pt>
                <c:pt idx="14">
                  <c:v>97.84925881271292</c:v>
                </c:pt>
                <c:pt idx="15">
                  <c:v>0</c:v>
                </c:pt>
                <c:pt idx="16">
                  <c:v>97.84925881271292</c:v>
                </c:pt>
                <c:pt idx="17">
                  <c:v>120.94084036441993</c:v>
                </c:pt>
                <c:pt idx="18">
                  <c:v>120.94084036441993</c:v>
                </c:pt>
              </c:numCache>
            </c:numRef>
          </c:xVal>
          <c:yVal>
            <c:numRef>
              <c:f>Workings!$B$2:$B$20</c:f>
              <c:numCache>
                <c:ptCount val="19"/>
                <c:pt idx="0">
                  <c:v>0</c:v>
                </c:pt>
                <c:pt idx="1">
                  <c:v>6500</c:v>
                </c:pt>
                <c:pt idx="2">
                  <c:v>0</c:v>
                </c:pt>
                <c:pt idx="3">
                  <c:v>0</c:v>
                </c:pt>
                <c:pt idx="4">
                  <c:v>3700.0000000000014</c:v>
                </c:pt>
                <c:pt idx="5">
                  <c:v>6500</c:v>
                </c:pt>
                <c:pt idx="6">
                  <c:v>0</c:v>
                </c:pt>
                <c:pt idx="7">
                  <c:v>0</c:v>
                </c:pt>
                <c:pt idx="8">
                  <c:v>4778.378378378378</c:v>
                </c:pt>
                <c:pt idx="9">
                  <c:v>6500</c:v>
                </c:pt>
                <c:pt idx="10">
                  <c:v>0</c:v>
                </c:pt>
                <c:pt idx="11">
                  <c:v>0</c:v>
                </c:pt>
                <c:pt idx="12">
                  <c:v>5109.026369168356</c:v>
                </c:pt>
                <c:pt idx="13">
                  <c:v>6500</c:v>
                </c:pt>
                <c:pt idx="14">
                  <c:v>0</c:v>
                </c:pt>
                <c:pt idx="15">
                  <c:v>0</c:v>
                </c:pt>
                <c:pt idx="16">
                  <c:v>5258.936355710551</c:v>
                </c:pt>
                <c:pt idx="17">
                  <c:v>6500</c:v>
                </c:pt>
                <c:pt idx="18">
                  <c:v>0</c:v>
                </c:pt>
              </c:numCache>
            </c:numRef>
          </c:yVal>
          <c:smooth val="0"/>
        </c:ser>
        <c:axId val="49743755"/>
        <c:axId val="42689040"/>
      </c:scatterChart>
      <c:valAx>
        <c:axId val="49743755"/>
        <c:scaling>
          <c:orientation val="minMax"/>
          <c:max val="140"/>
          <c:min val="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none"/>
        <c:minorTickMark val="none"/>
        <c:tickLblPos val="high"/>
        <c:crossAx val="42689040"/>
        <c:crosses val="autoZero"/>
        <c:crossBetween val="midCat"/>
        <c:dispUnits/>
        <c:majorUnit val="10"/>
        <c:minorUnit val="5"/>
      </c:valAx>
      <c:valAx>
        <c:axId val="42689040"/>
        <c:scaling>
          <c:orientation val="minMax"/>
          <c:max val="7000"/>
          <c:min val="3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49743755"/>
        <c:crosses val="autoZero"/>
        <c:crossBetween val="midCat"/>
        <c:dispUnits/>
        <c:minorUnit val="500"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842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Workings!$G$2:$G$20</c:f>
              <c:numCache>
                <c:ptCount val="19"/>
                <c:pt idx="0">
                  <c:v>0</c:v>
                </c:pt>
                <c:pt idx="1">
                  <c:v>39.46276751082955</c:v>
                </c:pt>
                <c:pt idx="2">
                  <c:v>39.46276751082955</c:v>
                </c:pt>
                <c:pt idx="3">
                  <c:v>0</c:v>
                </c:pt>
                <c:pt idx="4">
                  <c:v>39.46276751082954</c:v>
                </c:pt>
                <c:pt idx="5">
                  <c:v>62.35281353062465</c:v>
                </c:pt>
                <c:pt idx="6">
                  <c:v>62.35281353062465</c:v>
                </c:pt>
                <c:pt idx="7">
                  <c:v>0</c:v>
                </c:pt>
                <c:pt idx="8">
                  <c:v>62.35281353062466</c:v>
                </c:pt>
                <c:pt idx="9">
                  <c:v>84.81816546445265</c:v>
                </c:pt>
                <c:pt idx="10">
                  <c:v>84.81816546445265</c:v>
                </c:pt>
                <c:pt idx="11">
                  <c:v>0</c:v>
                </c:pt>
                <c:pt idx="12">
                  <c:v>84.81816546445265</c:v>
                </c:pt>
                <c:pt idx="13">
                  <c:v>107.91059502961332</c:v>
                </c:pt>
                <c:pt idx="14">
                  <c:v>107.91059502961332</c:v>
                </c:pt>
                <c:pt idx="15">
                  <c:v>0</c:v>
                </c:pt>
                <c:pt idx="16">
                  <c:v>107.91059502961332</c:v>
                </c:pt>
                <c:pt idx="17">
                  <c:v>133.3765651928518</c:v>
                </c:pt>
                <c:pt idx="18">
                  <c:v>133.3765651928518</c:v>
                </c:pt>
              </c:numCache>
            </c:numRef>
          </c:xVal>
          <c:yVal>
            <c:numRef>
              <c:f>Workings!$F$2:$F$20</c:f>
              <c:numCache>
                <c:ptCount val="19"/>
                <c:pt idx="0">
                  <c:v>0</c:v>
                </c:pt>
                <c:pt idx="1">
                  <c:v>6500</c:v>
                </c:pt>
                <c:pt idx="2">
                  <c:v>0</c:v>
                </c:pt>
                <c:pt idx="3">
                  <c:v>0</c:v>
                </c:pt>
                <c:pt idx="4">
                  <c:v>4113.815789473684</c:v>
                </c:pt>
                <c:pt idx="5">
                  <c:v>6500</c:v>
                </c:pt>
                <c:pt idx="6">
                  <c:v>0</c:v>
                </c:pt>
                <c:pt idx="7">
                  <c:v>0</c:v>
                </c:pt>
                <c:pt idx="8">
                  <c:v>4778.378378378379</c:v>
                </c:pt>
                <c:pt idx="9">
                  <c:v>6500</c:v>
                </c:pt>
                <c:pt idx="10">
                  <c:v>0</c:v>
                </c:pt>
                <c:pt idx="11">
                  <c:v>0</c:v>
                </c:pt>
                <c:pt idx="12">
                  <c:v>5109.026369168356</c:v>
                </c:pt>
                <c:pt idx="13">
                  <c:v>6500</c:v>
                </c:pt>
                <c:pt idx="14">
                  <c:v>0</c:v>
                </c:pt>
                <c:pt idx="15">
                  <c:v>0</c:v>
                </c:pt>
                <c:pt idx="16">
                  <c:v>5258.93635571055</c:v>
                </c:pt>
                <c:pt idx="17">
                  <c:v>6500</c:v>
                </c:pt>
                <c:pt idx="18">
                  <c:v>0</c:v>
                </c:pt>
              </c:numCache>
            </c:numRef>
          </c:yVal>
          <c:smooth val="0"/>
        </c:ser>
        <c:axId val="18086609"/>
        <c:axId val="33799326"/>
      </c:scatterChart>
      <c:valAx>
        <c:axId val="18086609"/>
        <c:scaling>
          <c:orientation val="minMax"/>
          <c:max val="140"/>
          <c:min val="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none"/>
        <c:minorTickMark val="none"/>
        <c:tickLblPos val="none"/>
        <c:crossAx val="33799326"/>
        <c:crosses val="autoZero"/>
        <c:crossBetween val="midCat"/>
        <c:dispUnits/>
        <c:majorUnit val="10"/>
        <c:minorUnit val="5"/>
      </c:valAx>
      <c:valAx>
        <c:axId val="33799326"/>
        <c:scaling>
          <c:orientation val="minMax"/>
          <c:max val="7000"/>
          <c:min val="3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18086609"/>
        <c:crosses val="autoZero"/>
        <c:crossBetween val="midCat"/>
        <c:dispUnits/>
        <c:minorUnit val="500"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852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Workings!$K$2:$K$20</c:f>
              <c:numCache>
                <c:ptCount val="19"/>
                <c:pt idx="0">
                  <c:v>0</c:v>
                </c:pt>
                <c:pt idx="1">
                  <c:v>33.07248981731454</c:v>
                </c:pt>
                <c:pt idx="2">
                  <c:v>33.07248981731454</c:v>
                </c:pt>
                <c:pt idx="3">
                  <c:v>0</c:v>
                </c:pt>
                <c:pt idx="4">
                  <c:v>33.07248981731454</c:v>
                </c:pt>
                <c:pt idx="5">
                  <c:v>52.25590906685873</c:v>
                </c:pt>
                <c:pt idx="6">
                  <c:v>52.25590906685873</c:v>
                </c:pt>
                <c:pt idx="7">
                  <c:v>0</c:v>
                </c:pt>
                <c:pt idx="8">
                  <c:v>52.255909066858734</c:v>
                </c:pt>
                <c:pt idx="9">
                  <c:v>75.52611857319425</c:v>
                </c:pt>
                <c:pt idx="10">
                  <c:v>75.52611857319425</c:v>
                </c:pt>
                <c:pt idx="11">
                  <c:v>0</c:v>
                </c:pt>
                <c:pt idx="12">
                  <c:v>75.52611857319425</c:v>
                </c:pt>
                <c:pt idx="13">
                  <c:v>99.79192957283989</c:v>
                </c:pt>
                <c:pt idx="14">
                  <c:v>99.79192957283989</c:v>
                </c:pt>
                <c:pt idx="15">
                  <c:v>0</c:v>
                </c:pt>
                <c:pt idx="16">
                  <c:v>99.79192957283988</c:v>
                </c:pt>
                <c:pt idx="17">
                  <c:v>127.74703484380284</c:v>
                </c:pt>
                <c:pt idx="18">
                  <c:v>127.74703484380284</c:v>
                </c:pt>
              </c:numCache>
            </c:numRef>
          </c:xVal>
          <c:yVal>
            <c:numRef>
              <c:f>Workings!$J$2:$J$20</c:f>
              <c:numCache>
                <c:ptCount val="19"/>
                <c:pt idx="0">
                  <c:v>0</c:v>
                </c:pt>
                <c:pt idx="1">
                  <c:v>6500</c:v>
                </c:pt>
                <c:pt idx="2">
                  <c:v>0</c:v>
                </c:pt>
                <c:pt idx="3">
                  <c:v>0</c:v>
                </c:pt>
                <c:pt idx="4">
                  <c:v>4113.815789473685</c:v>
                </c:pt>
                <c:pt idx="5">
                  <c:v>6500</c:v>
                </c:pt>
                <c:pt idx="6">
                  <c:v>0</c:v>
                </c:pt>
                <c:pt idx="7">
                  <c:v>0</c:v>
                </c:pt>
                <c:pt idx="8">
                  <c:v>4497.2972972972975</c:v>
                </c:pt>
                <c:pt idx="9">
                  <c:v>6500</c:v>
                </c:pt>
                <c:pt idx="10">
                  <c:v>0</c:v>
                </c:pt>
                <c:pt idx="11">
                  <c:v>0</c:v>
                </c:pt>
                <c:pt idx="12">
                  <c:v>4919.43359375</c:v>
                </c:pt>
                <c:pt idx="13">
                  <c:v>6500</c:v>
                </c:pt>
                <c:pt idx="14">
                  <c:v>0</c:v>
                </c:pt>
                <c:pt idx="15">
                  <c:v>0</c:v>
                </c:pt>
                <c:pt idx="16">
                  <c:v>5077.593722755013</c:v>
                </c:pt>
                <c:pt idx="17">
                  <c:v>6500</c:v>
                </c:pt>
                <c:pt idx="18">
                  <c:v>0</c:v>
                </c:pt>
              </c:numCache>
            </c:numRef>
          </c:yVal>
          <c:smooth val="0"/>
        </c:ser>
        <c:axId val="36738055"/>
        <c:axId val="7832668"/>
      </c:scatterChart>
      <c:valAx>
        <c:axId val="36738055"/>
        <c:scaling>
          <c:orientation val="minMax"/>
          <c:max val="140"/>
          <c:min val="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none"/>
        <c:minorTickMark val="none"/>
        <c:tickLblPos val="none"/>
        <c:crossAx val="7832668"/>
        <c:crosses val="autoZero"/>
        <c:crossBetween val="midCat"/>
        <c:dispUnits/>
        <c:majorUnit val="10"/>
        <c:minorUnit val="5"/>
      </c:valAx>
      <c:valAx>
        <c:axId val="7832668"/>
        <c:scaling>
          <c:orientation val="minMax"/>
          <c:max val="7000"/>
          <c:min val="3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6738055"/>
        <c:crosses val="autoZero"/>
        <c:crossBetween val="midCat"/>
        <c:dispUnits/>
        <c:minorUnit val="500"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FFFF"/>
                </a:solidFill>
              </a:ln>
            </c:spPr>
          </c:marker>
          <c:xVal>
            <c:numRef>
              <c:f>Workings!$O$2:$O$20</c:f>
              <c:numCache>
                <c:ptCount val="19"/>
                <c:pt idx="0">
                  <c:v>0</c:v>
                </c:pt>
                <c:pt idx="1">
                  <c:v>33.07336016889792</c:v>
                </c:pt>
                <c:pt idx="2">
                  <c:v>33.07336016889792</c:v>
                </c:pt>
                <c:pt idx="3">
                  <c:v>0</c:v>
                </c:pt>
                <c:pt idx="4">
                  <c:v>33.07336016889792</c:v>
                </c:pt>
                <c:pt idx="5">
                  <c:v>52.25590906685873</c:v>
                </c:pt>
                <c:pt idx="6">
                  <c:v>52.25590906685873</c:v>
                </c:pt>
                <c:pt idx="7">
                  <c:v>0</c:v>
                </c:pt>
                <c:pt idx="8">
                  <c:v>52.25590906685873</c:v>
                </c:pt>
                <c:pt idx="9">
                  <c:v>71.08340571594753</c:v>
                </c:pt>
                <c:pt idx="10">
                  <c:v>71.08340571594753</c:v>
                </c:pt>
                <c:pt idx="11">
                  <c:v>0</c:v>
                </c:pt>
                <c:pt idx="12">
                  <c:v>71.08340571594753</c:v>
                </c:pt>
                <c:pt idx="13">
                  <c:v>90.43643617538616</c:v>
                </c:pt>
                <c:pt idx="14">
                  <c:v>90.43643617538616</c:v>
                </c:pt>
                <c:pt idx="15">
                  <c:v>0</c:v>
                </c:pt>
                <c:pt idx="16">
                  <c:v>90.43643617538616</c:v>
                </c:pt>
                <c:pt idx="17">
                  <c:v>112.41096717870774</c:v>
                </c:pt>
                <c:pt idx="18">
                  <c:v>112.41096717870774</c:v>
                </c:pt>
              </c:numCache>
            </c:numRef>
          </c:xVal>
          <c:yVal>
            <c:numRef>
              <c:f>Workings!$N$2:$N$20</c:f>
              <c:numCache>
                <c:ptCount val="19"/>
                <c:pt idx="0">
                  <c:v>0</c:v>
                </c:pt>
                <c:pt idx="1">
                  <c:v>6500</c:v>
                </c:pt>
                <c:pt idx="2">
                  <c:v>0</c:v>
                </c:pt>
                <c:pt idx="3">
                  <c:v>0</c:v>
                </c:pt>
                <c:pt idx="4">
                  <c:v>4113.924050632911</c:v>
                </c:pt>
                <c:pt idx="5">
                  <c:v>6500</c:v>
                </c:pt>
                <c:pt idx="6">
                  <c:v>0</c:v>
                </c:pt>
                <c:pt idx="7">
                  <c:v>0</c:v>
                </c:pt>
                <c:pt idx="8">
                  <c:v>4778.378378378378</c:v>
                </c:pt>
                <c:pt idx="9">
                  <c:v>6500</c:v>
                </c:pt>
                <c:pt idx="10">
                  <c:v>0</c:v>
                </c:pt>
                <c:pt idx="11">
                  <c:v>0</c:v>
                </c:pt>
                <c:pt idx="12">
                  <c:v>5109.026369168356</c:v>
                </c:pt>
                <c:pt idx="13">
                  <c:v>6500</c:v>
                </c:pt>
                <c:pt idx="14">
                  <c:v>0</c:v>
                </c:pt>
                <c:pt idx="15">
                  <c:v>0</c:v>
                </c:pt>
                <c:pt idx="16">
                  <c:v>5229.354838709678</c:v>
                </c:pt>
                <c:pt idx="17">
                  <c:v>6500</c:v>
                </c:pt>
                <c:pt idx="18">
                  <c:v>0</c:v>
                </c:pt>
              </c:numCache>
            </c:numRef>
          </c:yVal>
          <c:smooth val="0"/>
        </c:ser>
        <c:axId val="34715821"/>
        <c:axId val="48652490"/>
      </c:scatterChart>
      <c:valAx>
        <c:axId val="34715821"/>
        <c:scaling>
          <c:orientation val="minMax"/>
          <c:max val="140"/>
          <c:min val="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48652490"/>
        <c:crosses val="autoZero"/>
        <c:crossBetween val="midCat"/>
        <c:dispUnits/>
        <c:majorUnit val="10"/>
        <c:minorUnit val="5"/>
      </c:valAx>
      <c:valAx>
        <c:axId val="48652490"/>
        <c:scaling>
          <c:orientation val="minMax"/>
          <c:max val="7000"/>
          <c:min val="3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715821"/>
        <c:crosses val="autoZero"/>
        <c:crossBetween val="midCat"/>
        <c:dispUnits/>
        <c:minorUnit val="500"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Road Speed vs Engine Speed in each Gear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2"/>
          <c:w val="0.9345"/>
          <c:h val="0.75775"/>
        </c:manualLayout>
      </c:layout>
      <c:scatterChart>
        <c:scatterStyle val="lineMarker"/>
        <c:varyColors val="0"/>
        <c:ser>
          <c:idx val="0"/>
          <c:order val="0"/>
          <c:tx>
            <c:v>205 1.6GTi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Workings!$C$2:$C$20</c:f>
              <c:numCache>
                <c:ptCount val="19"/>
                <c:pt idx="0">
                  <c:v>0</c:v>
                </c:pt>
                <c:pt idx="1">
                  <c:v>32.183841094897616</c:v>
                </c:pt>
                <c:pt idx="2">
                  <c:v>32.183841094897616</c:v>
                </c:pt>
                <c:pt idx="3">
                  <c:v>0</c:v>
                </c:pt>
                <c:pt idx="4">
                  <c:v>32.183841094897616</c:v>
                </c:pt>
                <c:pt idx="5">
                  <c:v>56.539180301847146</c:v>
                </c:pt>
                <c:pt idx="6">
                  <c:v>56.539180301847146</c:v>
                </c:pt>
                <c:pt idx="7">
                  <c:v>0</c:v>
                </c:pt>
                <c:pt idx="8">
                  <c:v>56.53918030184715</c:v>
                </c:pt>
                <c:pt idx="9">
                  <c:v>76.90991438118914</c:v>
                </c:pt>
                <c:pt idx="10">
                  <c:v>76.90991438118914</c:v>
                </c:pt>
                <c:pt idx="11">
                  <c:v>0</c:v>
                </c:pt>
                <c:pt idx="12">
                  <c:v>76.90991438118914</c:v>
                </c:pt>
                <c:pt idx="13">
                  <c:v>97.84925881271292</c:v>
                </c:pt>
                <c:pt idx="14">
                  <c:v>97.84925881271292</c:v>
                </c:pt>
                <c:pt idx="15">
                  <c:v>0</c:v>
                </c:pt>
                <c:pt idx="16">
                  <c:v>97.84925881271292</c:v>
                </c:pt>
                <c:pt idx="17">
                  <c:v>120.94084036441993</c:v>
                </c:pt>
                <c:pt idx="18">
                  <c:v>120.94084036441993</c:v>
                </c:pt>
              </c:numCache>
            </c:numRef>
          </c:xVal>
          <c:yVal>
            <c:numRef>
              <c:f>Workings!$B$2:$B$20</c:f>
              <c:numCache>
                <c:ptCount val="19"/>
                <c:pt idx="0">
                  <c:v>0</c:v>
                </c:pt>
                <c:pt idx="1">
                  <c:v>6500</c:v>
                </c:pt>
                <c:pt idx="2">
                  <c:v>0</c:v>
                </c:pt>
                <c:pt idx="3">
                  <c:v>0</c:v>
                </c:pt>
                <c:pt idx="4">
                  <c:v>3700.0000000000014</c:v>
                </c:pt>
                <c:pt idx="5">
                  <c:v>6500</c:v>
                </c:pt>
                <c:pt idx="6">
                  <c:v>0</c:v>
                </c:pt>
                <c:pt idx="7">
                  <c:v>0</c:v>
                </c:pt>
                <c:pt idx="8">
                  <c:v>4778.378378378378</c:v>
                </c:pt>
                <c:pt idx="9">
                  <c:v>6500</c:v>
                </c:pt>
                <c:pt idx="10">
                  <c:v>0</c:v>
                </c:pt>
                <c:pt idx="11">
                  <c:v>0</c:v>
                </c:pt>
                <c:pt idx="12">
                  <c:v>5109.026369168356</c:v>
                </c:pt>
                <c:pt idx="13">
                  <c:v>6500</c:v>
                </c:pt>
                <c:pt idx="14">
                  <c:v>0</c:v>
                </c:pt>
                <c:pt idx="15">
                  <c:v>0</c:v>
                </c:pt>
                <c:pt idx="16">
                  <c:v>5258.936355710551</c:v>
                </c:pt>
                <c:pt idx="17">
                  <c:v>6500</c:v>
                </c:pt>
                <c:pt idx="1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205 1.9GTi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Workings!$G$2:$G$20</c:f>
              <c:numCache>
                <c:ptCount val="19"/>
                <c:pt idx="0">
                  <c:v>0</c:v>
                </c:pt>
                <c:pt idx="1">
                  <c:v>39.46276751082955</c:v>
                </c:pt>
                <c:pt idx="2">
                  <c:v>39.46276751082955</c:v>
                </c:pt>
                <c:pt idx="3">
                  <c:v>0</c:v>
                </c:pt>
                <c:pt idx="4">
                  <c:v>39.46276751082954</c:v>
                </c:pt>
                <c:pt idx="5">
                  <c:v>62.35281353062465</c:v>
                </c:pt>
                <c:pt idx="6">
                  <c:v>62.35281353062465</c:v>
                </c:pt>
                <c:pt idx="7">
                  <c:v>0</c:v>
                </c:pt>
                <c:pt idx="8">
                  <c:v>62.35281353062466</c:v>
                </c:pt>
                <c:pt idx="9">
                  <c:v>84.81816546445265</c:v>
                </c:pt>
                <c:pt idx="10">
                  <c:v>84.81816546445265</c:v>
                </c:pt>
                <c:pt idx="11">
                  <c:v>0</c:v>
                </c:pt>
                <c:pt idx="12">
                  <c:v>84.81816546445265</c:v>
                </c:pt>
                <c:pt idx="13">
                  <c:v>107.91059502961332</c:v>
                </c:pt>
                <c:pt idx="14">
                  <c:v>107.91059502961332</c:v>
                </c:pt>
                <c:pt idx="15">
                  <c:v>0</c:v>
                </c:pt>
                <c:pt idx="16">
                  <c:v>107.91059502961332</c:v>
                </c:pt>
                <c:pt idx="17">
                  <c:v>133.3765651928518</c:v>
                </c:pt>
                <c:pt idx="18">
                  <c:v>133.3765651928518</c:v>
                </c:pt>
              </c:numCache>
            </c:numRef>
          </c:xVal>
          <c:yVal>
            <c:numRef>
              <c:f>Workings!$F$2:$F$20</c:f>
              <c:numCache>
                <c:ptCount val="19"/>
                <c:pt idx="0">
                  <c:v>0</c:v>
                </c:pt>
                <c:pt idx="1">
                  <c:v>6500</c:v>
                </c:pt>
                <c:pt idx="2">
                  <c:v>0</c:v>
                </c:pt>
                <c:pt idx="3">
                  <c:v>0</c:v>
                </c:pt>
                <c:pt idx="4">
                  <c:v>4113.815789473684</c:v>
                </c:pt>
                <c:pt idx="5">
                  <c:v>6500</c:v>
                </c:pt>
                <c:pt idx="6">
                  <c:v>0</c:v>
                </c:pt>
                <c:pt idx="7">
                  <c:v>0</c:v>
                </c:pt>
                <c:pt idx="8">
                  <c:v>4778.378378378379</c:v>
                </c:pt>
                <c:pt idx="9">
                  <c:v>6500</c:v>
                </c:pt>
                <c:pt idx="10">
                  <c:v>0</c:v>
                </c:pt>
                <c:pt idx="11">
                  <c:v>0</c:v>
                </c:pt>
                <c:pt idx="12">
                  <c:v>5109.026369168356</c:v>
                </c:pt>
                <c:pt idx="13">
                  <c:v>6500</c:v>
                </c:pt>
                <c:pt idx="14">
                  <c:v>0</c:v>
                </c:pt>
                <c:pt idx="15">
                  <c:v>0</c:v>
                </c:pt>
                <c:pt idx="16">
                  <c:v>5258.93635571055</c:v>
                </c:pt>
                <c:pt idx="17">
                  <c:v>6500</c:v>
                </c:pt>
                <c:pt idx="1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405 Mi16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Workings!$K$2:$K$20</c:f>
              <c:numCache>
                <c:ptCount val="19"/>
                <c:pt idx="0">
                  <c:v>0</c:v>
                </c:pt>
                <c:pt idx="1">
                  <c:v>33.07248981731454</c:v>
                </c:pt>
                <c:pt idx="2">
                  <c:v>33.07248981731454</c:v>
                </c:pt>
                <c:pt idx="3">
                  <c:v>0</c:v>
                </c:pt>
                <c:pt idx="4">
                  <c:v>33.07248981731454</c:v>
                </c:pt>
                <c:pt idx="5">
                  <c:v>52.25590906685873</c:v>
                </c:pt>
                <c:pt idx="6">
                  <c:v>52.25590906685873</c:v>
                </c:pt>
                <c:pt idx="7">
                  <c:v>0</c:v>
                </c:pt>
                <c:pt idx="8">
                  <c:v>52.255909066858734</c:v>
                </c:pt>
                <c:pt idx="9">
                  <c:v>75.52611857319425</c:v>
                </c:pt>
                <c:pt idx="10">
                  <c:v>75.52611857319425</c:v>
                </c:pt>
                <c:pt idx="11">
                  <c:v>0</c:v>
                </c:pt>
                <c:pt idx="12">
                  <c:v>75.52611857319425</c:v>
                </c:pt>
                <c:pt idx="13">
                  <c:v>99.79192957283989</c:v>
                </c:pt>
                <c:pt idx="14">
                  <c:v>99.79192957283989</c:v>
                </c:pt>
                <c:pt idx="15">
                  <c:v>0</c:v>
                </c:pt>
                <c:pt idx="16">
                  <c:v>99.79192957283988</c:v>
                </c:pt>
                <c:pt idx="17">
                  <c:v>127.74703484380284</c:v>
                </c:pt>
                <c:pt idx="18">
                  <c:v>127.74703484380284</c:v>
                </c:pt>
              </c:numCache>
            </c:numRef>
          </c:xVal>
          <c:yVal>
            <c:numRef>
              <c:f>Workings!$J$2:$J$20</c:f>
              <c:numCache>
                <c:ptCount val="19"/>
                <c:pt idx="0">
                  <c:v>0</c:v>
                </c:pt>
                <c:pt idx="1">
                  <c:v>6500</c:v>
                </c:pt>
                <c:pt idx="2">
                  <c:v>0</c:v>
                </c:pt>
                <c:pt idx="3">
                  <c:v>0</c:v>
                </c:pt>
                <c:pt idx="4">
                  <c:v>4113.815789473685</c:v>
                </c:pt>
                <c:pt idx="5">
                  <c:v>6500</c:v>
                </c:pt>
                <c:pt idx="6">
                  <c:v>0</c:v>
                </c:pt>
                <c:pt idx="7">
                  <c:v>0</c:v>
                </c:pt>
                <c:pt idx="8">
                  <c:v>4497.2972972972975</c:v>
                </c:pt>
                <c:pt idx="9">
                  <c:v>6500</c:v>
                </c:pt>
                <c:pt idx="10">
                  <c:v>0</c:v>
                </c:pt>
                <c:pt idx="11">
                  <c:v>0</c:v>
                </c:pt>
                <c:pt idx="12">
                  <c:v>4919.43359375</c:v>
                </c:pt>
                <c:pt idx="13">
                  <c:v>6500</c:v>
                </c:pt>
                <c:pt idx="14">
                  <c:v>0</c:v>
                </c:pt>
                <c:pt idx="15">
                  <c:v>0</c:v>
                </c:pt>
                <c:pt idx="16">
                  <c:v>5077.593722755013</c:v>
                </c:pt>
                <c:pt idx="17">
                  <c:v>6500</c:v>
                </c:pt>
                <c:pt idx="1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Hybrid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FFFF"/>
                </a:solidFill>
              </a:ln>
            </c:spPr>
          </c:marker>
          <c:xVal>
            <c:numRef>
              <c:f>Workings!$O$2:$O$20</c:f>
              <c:numCache>
                <c:ptCount val="19"/>
                <c:pt idx="0">
                  <c:v>0</c:v>
                </c:pt>
                <c:pt idx="1">
                  <c:v>33.07336016889792</c:v>
                </c:pt>
                <c:pt idx="2">
                  <c:v>33.07336016889792</c:v>
                </c:pt>
                <c:pt idx="3">
                  <c:v>0</c:v>
                </c:pt>
                <c:pt idx="4">
                  <c:v>33.07336016889792</c:v>
                </c:pt>
                <c:pt idx="5">
                  <c:v>52.25590906685873</c:v>
                </c:pt>
                <c:pt idx="6">
                  <c:v>52.25590906685873</c:v>
                </c:pt>
                <c:pt idx="7">
                  <c:v>0</c:v>
                </c:pt>
                <c:pt idx="8">
                  <c:v>52.25590906685873</c:v>
                </c:pt>
                <c:pt idx="9">
                  <c:v>71.08340571594753</c:v>
                </c:pt>
                <c:pt idx="10">
                  <c:v>71.08340571594753</c:v>
                </c:pt>
                <c:pt idx="11">
                  <c:v>0</c:v>
                </c:pt>
                <c:pt idx="12">
                  <c:v>71.08340571594753</c:v>
                </c:pt>
                <c:pt idx="13">
                  <c:v>90.43643617538616</c:v>
                </c:pt>
                <c:pt idx="14">
                  <c:v>90.43643617538616</c:v>
                </c:pt>
                <c:pt idx="15">
                  <c:v>0</c:v>
                </c:pt>
                <c:pt idx="16">
                  <c:v>90.43643617538616</c:v>
                </c:pt>
                <c:pt idx="17">
                  <c:v>112.41096717870774</c:v>
                </c:pt>
                <c:pt idx="18">
                  <c:v>112.41096717870774</c:v>
                </c:pt>
              </c:numCache>
            </c:numRef>
          </c:xVal>
          <c:yVal>
            <c:numRef>
              <c:f>Workings!$N$2:$N$20</c:f>
              <c:numCache>
                <c:ptCount val="19"/>
                <c:pt idx="0">
                  <c:v>0</c:v>
                </c:pt>
                <c:pt idx="1">
                  <c:v>6500</c:v>
                </c:pt>
                <c:pt idx="2">
                  <c:v>0</c:v>
                </c:pt>
                <c:pt idx="3">
                  <c:v>0</c:v>
                </c:pt>
                <c:pt idx="4">
                  <c:v>4113.924050632911</c:v>
                </c:pt>
                <c:pt idx="5">
                  <c:v>6500</c:v>
                </c:pt>
                <c:pt idx="6">
                  <c:v>0</c:v>
                </c:pt>
                <c:pt idx="7">
                  <c:v>0</c:v>
                </c:pt>
                <c:pt idx="8">
                  <c:v>4778.378378378378</c:v>
                </c:pt>
                <c:pt idx="9">
                  <c:v>6500</c:v>
                </c:pt>
                <c:pt idx="10">
                  <c:v>0</c:v>
                </c:pt>
                <c:pt idx="11">
                  <c:v>0</c:v>
                </c:pt>
                <c:pt idx="12">
                  <c:v>5109.026369168356</c:v>
                </c:pt>
                <c:pt idx="13">
                  <c:v>6500</c:v>
                </c:pt>
                <c:pt idx="14">
                  <c:v>0</c:v>
                </c:pt>
                <c:pt idx="15">
                  <c:v>0</c:v>
                </c:pt>
                <c:pt idx="16">
                  <c:v>5229.354838709678</c:v>
                </c:pt>
                <c:pt idx="17">
                  <c:v>6500</c:v>
                </c:pt>
                <c:pt idx="18">
                  <c:v>0</c:v>
                </c:pt>
              </c:numCache>
            </c:numRef>
          </c:yVal>
          <c:smooth val="0"/>
        </c:ser>
        <c:axId val="28502595"/>
        <c:axId val="34989416"/>
      </c:scatterChart>
      <c:valAx>
        <c:axId val="28502595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rial"/>
                    <a:ea typeface="Arial"/>
                    <a:cs typeface="Arial"/>
                  </a:rPr>
                  <a:t>Road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34989416"/>
        <c:crosses val="autoZero"/>
        <c:crossBetween val="midCat"/>
        <c:dispUnits/>
        <c:majorUnit val="10"/>
        <c:minorUnit val="5"/>
      </c:valAx>
      <c:valAx>
        <c:axId val="34989416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rial"/>
                    <a:ea typeface="Arial"/>
                    <a:cs typeface="Arial"/>
                  </a:rPr>
                  <a:t>Engine Speed (RPM)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28502595"/>
        <c:crosses val="autoZero"/>
        <c:crossBetween val="midCat"/>
        <c:dispUnits/>
        <c:minorUnit val="500"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475"/>
          <c:y val="0.008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9525</xdr:rowOff>
    </xdr:from>
    <xdr:to>
      <xdr:col>22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33350" y="2352675"/>
        <a:ext cx="929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23</xdr:col>
      <xdr:colOff>0</xdr:colOff>
      <xdr:row>37</xdr:row>
      <xdr:rowOff>0</xdr:rowOff>
    </xdr:to>
    <xdr:graphicFrame>
      <xdr:nvGraphicFramePr>
        <xdr:cNvPr id="1" name="Chart 2"/>
        <xdr:cNvGraphicFramePr/>
      </xdr:nvGraphicFramePr>
      <xdr:xfrm>
        <a:off x="123825" y="2343150"/>
        <a:ext cx="98393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0</xdr:rowOff>
    </xdr:from>
    <xdr:to>
      <xdr:col>22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33350" y="2343150"/>
        <a:ext cx="92964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22</xdr:col>
      <xdr:colOff>0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123825" y="2352675"/>
        <a:ext cx="9305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600075</xdr:colOff>
      <xdr:row>12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103536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17</xdr:col>
      <xdr:colOff>0</xdr:colOff>
      <xdr:row>24</xdr:row>
      <xdr:rowOff>152400</xdr:rowOff>
    </xdr:to>
    <xdr:graphicFrame>
      <xdr:nvGraphicFramePr>
        <xdr:cNvPr id="2" name="Chart 2"/>
        <xdr:cNvGraphicFramePr/>
      </xdr:nvGraphicFramePr>
      <xdr:xfrm>
        <a:off x="0" y="2105025"/>
        <a:ext cx="10363200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17</xdr:col>
      <xdr:colOff>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0" y="4048125"/>
        <a:ext cx="10363200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17</xdr:col>
      <xdr:colOff>0</xdr:colOff>
      <xdr:row>51</xdr:row>
      <xdr:rowOff>0</xdr:rowOff>
    </xdr:to>
    <xdr:graphicFrame>
      <xdr:nvGraphicFramePr>
        <xdr:cNvPr id="4" name="Chart 4"/>
        <xdr:cNvGraphicFramePr/>
      </xdr:nvGraphicFramePr>
      <xdr:xfrm>
        <a:off x="0" y="5991225"/>
        <a:ext cx="103632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16</xdr:col>
      <xdr:colOff>600075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95250" y="85725"/>
        <a:ext cx="102584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PH@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38"/>
  <sheetViews>
    <sheetView tabSelected="1" workbookViewId="0" topLeftCell="A1">
      <selection activeCell="X15" sqref="X15"/>
    </sheetView>
  </sheetViews>
  <sheetFormatPr defaultColWidth="9.140625" defaultRowHeight="12.75"/>
  <cols>
    <col min="1" max="1" width="1.8515625" style="0" customWidth="1"/>
    <col min="2" max="2" width="1.421875" style="0" customWidth="1"/>
    <col min="3" max="3" width="4.00390625" style="0" bestFit="1" customWidth="1"/>
    <col min="4" max="5" width="11.00390625" style="0" bestFit="1" customWidth="1"/>
    <col min="6" max="6" width="8.00390625" style="0" customWidth="1"/>
    <col min="7" max="7" width="8.140625" style="0" bestFit="1" customWidth="1"/>
    <col min="8" max="8" width="1.57421875" style="0" customWidth="1"/>
    <col min="9" max="9" width="2.8515625" style="0" customWidth="1"/>
    <col min="10" max="10" width="1.421875" style="0" customWidth="1"/>
    <col min="11" max="12" width="11.00390625" style="0" bestFit="1" customWidth="1"/>
    <col min="13" max="13" width="8.00390625" style="0" bestFit="1" customWidth="1"/>
    <col min="14" max="14" width="3.8515625" style="0" customWidth="1"/>
    <col min="15" max="15" width="2.8515625" style="0" customWidth="1"/>
    <col min="16" max="16" width="1.421875" style="0" customWidth="1"/>
    <col min="17" max="17" width="10.140625" style="0" bestFit="1" customWidth="1"/>
    <col min="18" max="18" width="9.00390625" style="0" bestFit="1" customWidth="1"/>
    <col min="19" max="19" width="10.28125" style="0" bestFit="1" customWidth="1"/>
    <col min="20" max="21" width="10.421875" style="0" bestFit="1" customWidth="1"/>
    <col min="22" max="22" width="1.7109375" style="0" customWidth="1"/>
  </cols>
  <sheetData>
    <row r="1" ht="13.5" thickBot="1"/>
    <row r="2" spans="2:14" ht="13.5" thickBot="1">
      <c r="B2" s="38" t="s">
        <v>14</v>
      </c>
      <c r="C2" s="39"/>
      <c r="D2" s="39"/>
      <c r="E2" s="39"/>
      <c r="F2" s="39"/>
      <c r="G2" s="39"/>
      <c r="H2" s="40"/>
      <c r="J2" s="21"/>
      <c r="K2" s="39" t="s">
        <v>27</v>
      </c>
      <c r="L2" s="39"/>
      <c r="M2" s="30">
        <v>6500</v>
      </c>
      <c r="N2" s="22"/>
    </row>
    <row r="3" spans="2:8" ht="12.75">
      <c r="B3" s="3"/>
      <c r="C3" s="4"/>
      <c r="D3" s="4"/>
      <c r="E3" s="4"/>
      <c r="F3" s="4"/>
      <c r="G3" s="4"/>
      <c r="H3" s="5"/>
    </row>
    <row r="4" spans="2:8" ht="13.5" thickBot="1">
      <c r="B4" s="3"/>
      <c r="C4" s="4"/>
      <c r="D4" s="4" t="s">
        <v>0</v>
      </c>
      <c r="E4" s="4" t="s">
        <v>0</v>
      </c>
      <c r="F4" s="4" t="s">
        <v>26</v>
      </c>
      <c r="G4" s="4" t="s">
        <v>14</v>
      </c>
      <c r="H4" s="5"/>
    </row>
    <row r="5" spans="2:22" ht="13.5" thickBot="1">
      <c r="B5" s="3"/>
      <c r="C5" s="4"/>
      <c r="D5" s="9" t="s">
        <v>1</v>
      </c>
      <c r="E5" s="9" t="s">
        <v>2</v>
      </c>
      <c r="F5" s="9" t="s">
        <v>8</v>
      </c>
      <c r="G5" s="9" t="s">
        <v>8</v>
      </c>
      <c r="H5" s="5"/>
      <c r="J5" s="38" t="s">
        <v>15</v>
      </c>
      <c r="K5" s="39"/>
      <c r="L5" s="39"/>
      <c r="M5" s="39"/>
      <c r="N5" s="40"/>
      <c r="P5" s="38" t="s">
        <v>25</v>
      </c>
      <c r="Q5" s="39"/>
      <c r="R5" s="39"/>
      <c r="S5" s="39"/>
      <c r="T5" s="39"/>
      <c r="U5" s="39"/>
      <c r="V5" s="40"/>
    </row>
    <row r="6" spans="2:22" ht="12.75">
      <c r="B6" s="3"/>
      <c r="C6" s="4" t="s">
        <v>3</v>
      </c>
      <c r="D6" s="27" t="s">
        <v>38</v>
      </c>
      <c r="E6" s="27" t="s">
        <v>39</v>
      </c>
      <c r="F6" s="11">
        <f>E6/D6</f>
        <v>3.25</v>
      </c>
      <c r="G6" s="35">
        <f>F12*F6</f>
        <v>3.25</v>
      </c>
      <c r="H6" s="5"/>
      <c r="J6" s="3"/>
      <c r="K6" s="4"/>
      <c r="L6" s="4"/>
      <c r="M6" s="4"/>
      <c r="N6" s="5"/>
      <c r="P6" s="3"/>
      <c r="Q6" s="4"/>
      <c r="R6" s="4"/>
      <c r="S6" s="4"/>
      <c r="T6" s="4"/>
      <c r="U6" s="4"/>
      <c r="V6" s="5"/>
    </row>
    <row r="7" spans="2:22" ht="13.5" thickBot="1">
      <c r="B7" s="3"/>
      <c r="C7" s="4" t="s">
        <v>4</v>
      </c>
      <c r="D7" s="27" t="s">
        <v>40</v>
      </c>
      <c r="E7" s="27" t="s">
        <v>32</v>
      </c>
      <c r="F7" s="11">
        <f>E7/D7</f>
        <v>1.85</v>
      </c>
      <c r="G7" s="35">
        <f>F12*F7</f>
        <v>1.85</v>
      </c>
      <c r="H7" s="5"/>
      <c r="I7" s="16"/>
      <c r="J7" s="3"/>
      <c r="K7" s="4" t="s">
        <v>0</v>
      </c>
      <c r="L7" s="4" t="s">
        <v>0</v>
      </c>
      <c r="M7" s="9" t="s">
        <v>11</v>
      </c>
      <c r="N7" s="5"/>
      <c r="O7" s="16"/>
      <c r="P7" s="3"/>
      <c r="Q7" s="9" t="s">
        <v>16</v>
      </c>
      <c r="R7" s="9" t="s">
        <v>16</v>
      </c>
      <c r="S7" s="9" t="s">
        <v>17</v>
      </c>
      <c r="T7" s="9" t="s">
        <v>23</v>
      </c>
      <c r="U7" s="14" t="s">
        <v>21</v>
      </c>
      <c r="V7" s="5"/>
    </row>
    <row r="8" spans="2:22" ht="12.75">
      <c r="B8" s="3"/>
      <c r="C8" s="4" t="s">
        <v>5</v>
      </c>
      <c r="D8" s="27" t="s">
        <v>13</v>
      </c>
      <c r="E8" s="27" t="s">
        <v>33</v>
      </c>
      <c r="F8" s="11">
        <f>E8/D8</f>
        <v>1.36</v>
      </c>
      <c r="G8" s="35">
        <f>F12*F8</f>
        <v>1.36</v>
      </c>
      <c r="H8" s="5"/>
      <c r="J8" s="3"/>
      <c r="K8" s="9" t="s">
        <v>9</v>
      </c>
      <c r="L8" s="4" t="s">
        <v>10</v>
      </c>
      <c r="M8" s="4" t="s">
        <v>8</v>
      </c>
      <c r="N8" s="5"/>
      <c r="P8" s="3"/>
      <c r="Q8" s="4" t="s">
        <v>18</v>
      </c>
      <c r="R8" s="4" t="s">
        <v>19</v>
      </c>
      <c r="S8" s="4" t="s">
        <v>20</v>
      </c>
      <c r="T8" s="9" t="s">
        <v>24</v>
      </c>
      <c r="U8" s="9" t="s">
        <v>22</v>
      </c>
      <c r="V8" s="5"/>
    </row>
    <row r="9" spans="2:22" ht="12.75">
      <c r="B9" s="3"/>
      <c r="C9" s="4" t="s">
        <v>6</v>
      </c>
      <c r="D9" s="33" t="s">
        <v>35</v>
      </c>
      <c r="E9" s="33" t="s">
        <v>34</v>
      </c>
      <c r="F9" s="11">
        <f>E9/D9</f>
        <v>1.0689655172413792</v>
      </c>
      <c r="G9" s="35">
        <f>F12*F9</f>
        <v>1.0689655172413792</v>
      </c>
      <c r="H9" s="5"/>
      <c r="J9" s="3"/>
      <c r="K9" s="28">
        <v>15</v>
      </c>
      <c r="L9" s="28">
        <v>23</v>
      </c>
      <c r="M9" s="15">
        <f>L9/K9</f>
        <v>1.5333333333333334</v>
      </c>
      <c r="N9" s="5"/>
      <c r="P9" s="3"/>
      <c r="Q9" s="28">
        <v>195</v>
      </c>
      <c r="R9" s="28">
        <v>50</v>
      </c>
      <c r="S9" s="28">
        <v>15</v>
      </c>
      <c r="T9" s="29">
        <v>-3</v>
      </c>
      <c r="U9" s="17">
        <f>63360/(((((Q9*(R9/100))/12.7)+S9)*PI())*((100+T9)/100))</f>
        <v>916.8637340180527</v>
      </c>
      <c r="V9" s="5"/>
    </row>
    <row r="10" spans="2:22" ht="13.5" thickBot="1">
      <c r="B10" s="3"/>
      <c r="C10" s="4" t="s">
        <v>7</v>
      </c>
      <c r="D10" s="27" t="s">
        <v>32</v>
      </c>
      <c r="E10" s="27" t="s">
        <v>36</v>
      </c>
      <c r="F10" s="11">
        <f>E10/D10</f>
        <v>0.8648648648648649</v>
      </c>
      <c r="G10" s="35">
        <f>F12*F10</f>
        <v>0.8648648648648649</v>
      </c>
      <c r="H10" s="5"/>
      <c r="J10" s="6"/>
      <c r="K10" s="7"/>
      <c r="L10" s="7"/>
      <c r="M10" s="7"/>
      <c r="N10" s="8"/>
      <c r="P10" s="6"/>
      <c r="Q10" s="7"/>
      <c r="R10" s="7"/>
      <c r="S10" s="7"/>
      <c r="T10" s="7"/>
      <c r="U10" s="7"/>
      <c r="V10" s="8"/>
    </row>
    <row r="11" spans="2:8" ht="13.5" thickBot="1">
      <c r="B11" s="3"/>
      <c r="C11" s="4"/>
      <c r="D11" s="12"/>
      <c r="E11" s="12"/>
      <c r="F11" s="13"/>
      <c r="G11" s="12"/>
      <c r="H11" s="5"/>
    </row>
    <row r="12" spans="2:14" ht="12.75">
      <c r="B12" s="41" t="s">
        <v>12</v>
      </c>
      <c r="C12" s="42"/>
      <c r="D12" s="2" t="s">
        <v>37</v>
      </c>
      <c r="E12" s="2" t="s">
        <v>37</v>
      </c>
      <c r="F12" s="11">
        <f>E12/D12</f>
        <v>1</v>
      </c>
      <c r="G12" s="12"/>
      <c r="H12" s="5"/>
      <c r="J12" s="31"/>
      <c r="K12" s="43" t="s">
        <v>28</v>
      </c>
      <c r="L12" s="44"/>
      <c r="M12" s="44"/>
      <c r="N12" s="32"/>
    </row>
    <row r="13" spans="2:14" ht="13.5" thickBot="1">
      <c r="B13" s="6"/>
      <c r="C13" s="7"/>
      <c r="D13" s="7"/>
      <c r="E13" s="7"/>
      <c r="F13" s="7"/>
      <c r="G13" s="7"/>
      <c r="H13" s="8"/>
      <c r="J13" s="6"/>
      <c r="K13" s="45" t="s">
        <v>29</v>
      </c>
      <c r="L13" s="46"/>
      <c r="M13" s="46"/>
      <c r="N13" s="8"/>
    </row>
    <row r="14" spans="11:13" ht="12.75">
      <c r="K14" s="1"/>
      <c r="L14" s="1"/>
      <c r="M14" s="1"/>
    </row>
    <row r="16" ht="12.75" customHeight="1"/>
    <row r="38" ht="12.75">
      <c r="Q38" s="18"/>
    </row>
  </sheetData>
  <mergeCells count="7">
    <mergeCell ref="K13:M13"/>
    <mergeCell ref="B2:H2"/>
    <mergeCell ref="B12:C12"/>
    <mergeCell ref="K2:L2"/>
    <mergeCell ref="P5:V5"/>
    <mergeCell ref="J5:N5"/>
    <mergeCell ref="K12:M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8"/>
  <sheetViews>
    <sheetView workbookViewId="0" topLeftCell="A87">
      <selection activeCell="M10" sqref="M10"/>
    </sheetView>
  </sheetViews>
  <sheetFormatPr defaultColWidth="9.140625" defaultRowHeight="12.75"/>
  <cols>
    <col min="1" max="1" width="1.8515625" style="0" customWidth="1"/>
    <col min="2" max="2" width="1.421875" style="0" customWidth="1"/>
    <col min="3" max="3" width="4.00390625" style="0" bestFit="1" customWidth="1"/>
    <col min="4" max="5" width="11.00390625" style="0" bestFit="1" customWidth="1"/>
    <col min="6" max="7" width="8.00390625" style="0" customWidth="1"/>
    <col min="8" max="8" width="8.140625" style="0" bestFit="1" customWidth="1"/>
    <col min="9" max="9" width="1.57421875" style="0" customWidth="1"/>
    <col min="10" max="10" width="2.8515625" style="0" customWidth="1"/>
    <col min="11" max="11" width="1.421875" style="0" customWidth="1"/>
    <col min="12" max="13" width="11.00390625" style="0" bestFit="1" customWidth="1"/>
    <col min="14" max="14" width="8.00390625" style="0" bestFit="1" customWidth="1"/>
    <col min="15" max="15" width="3.8515625" style="0" customWidth="1"/>
    <col min="16" max="16" width="2.8515625" style="0" customWidth="1"/>
    <col min="17" max="17" width="1.421875" style="0" customWidth="1"/>
    <col min="18" max="18" width="10.140625" style="0" bestFit="1" customWidth="1"/>
    <col min="19" max="19" width="9.00390625" style="0" bestFit="1" customWidth="1"/>
    <col min="20" max="20" width="10.28125" style="0" bestFit="1" customWidth="1"/>
    <col min="21" max="22" width="10.421875" style="0" bestFit="1" customWidth="1"/>
    <col min="23" max="23" width="1.7109375" style="0" customWidth="1"/>
  </cols>
  <sheetData>
    <row r="1" ht="13.5" thickBot="1"/>
    <row r="2" spans="2:15" ht="13.5" thickBot="1">
      <c r="B2" s="38" t="s">
        <v>14</v>
      </c>
      <c r="C2" s="39"/>
      <c r="D2" s="39"/>
      <c r="E2" s="39"/>
      <c r="F2" s="39"/>
      <c r="G2" s="39"/>
      <c r="H2" s="39"/>
      <c r="I2" s="40"/>
      <c r="K2" s="21"/>
      <c r="L2" s="39" t="s">
        <v>27</v>
      </c>
      <c r="M2" s="39"/>
      <c r="N2" s="30">
        <v>6500</v>
      </c>
      <c r="O2" s="22"/>
    </row>
    <row r="3" spans="2:9" ht="12.75">
      <c r="B3" s="3"/>
      <c r="C3" s="4"/>
      <c r="D3" s="4"/>
      <c r="E3" s="4"/>
      <c r="F3" s="4"/>
      <c r="G3" s="4"/>
      <c r="H3" s="4"/>
      <c r="I3" s="5"/>
    </row>
    <row r="4" spans="2:9" ht="13.5" thickBot="1">
      <c r="B4" s="3"/>
      <c r="C4" s="4"/>
      <c r="D4" s="4" t="s">
        <v>0</v>
      </c>
      <c r="E4" s="4" t="s">
        <v>0</v>
      </c>
      <c r="F4" s="4" t="s">
        <v>26</v>
      </c>
      <c r="G4" s="4" t="s">
        <v>14</v>
      </c>
      <c r="H4" s="36" t="s">
        <v>44</v>
      </c>
      <c r="I4" s="5"/>
    </row>
    <row r="5" spans="2:23" ht="13.5" thickBot="1">
      <c r="B5" s="3"/>
      <c r="C5" s="4"/>
      <c r="D5" s="9" t="s">
        <v>1</v>
      </c>
      <c r="E5" s="9" t="s">
        <v>2</v>
      </c>
      <c r="F5" s="9" t="s">
        <v>8</v>
      </c>
      <c r="G5" s="9" t="s">
        <v>8</v>
      </c>
      <c r="H5" s="14" t="s">
        <v>45</v>
      </c>
      <c r="I5" s="5"/>
      <c r="K5" s="38" t="s">
        <v>15</v>
      </c>
      <c r="L5" s="39"/>
      <c r="M5" s="39"/>
      <c r="N5" s="39"/>
      <c r="O5" s="40"/>
      <c r="Q5" s="38" t="s">
        <v>25</v>
      </c>
      <c r="R5" s="39"/>
      <c r="S5" s="39"/>
      <c r="T5" s="39"/>
      <c r="U5" s="39"/>
      <c r="V5" s="39"/>
      <c r="W5" s="40"/>
    </row>
    <row r="6" spans="2:23" ht="12.75">
      <c r="B6" s="3"/>
      <c r="C6" s="4" t="s">
        <v>3</v>
      </c>
      <c r="D6" s="27" t="s">
        <v>30</v>
      </c>
      <c r="E6" s="27" t="s">
        <v>31</v>
      </c>
      <c r="F6" s="11">
        <f>E6/D6</f>
        <v>2.923076923076923</v>
      </c>
      <c r="G6" s="35">
        <f>F12*F6</f>
        <v>2.923076923076923</v>
      </c>
      <c r="H6" s="37">
        <f>$N$2*60/($V$9*G6*$N$9)</f>
        <v>37.070021022412504</v>
      </c>
      <c r="I6" s="5"/>
      <c r="K6" s="3"/>
      <c r="L6" s="4"/>
      <c r="M6" s="4"/>
      <c r="N6" s="4"/>
      <c r="O6" s="5"/>
      <c r="Q6" s="3"/>
      <c r="R6" s="4"/>
      <c r="S6" s="4"/>
      <c r="T6" s="4"/>
      <c r="U6" s="4"/>
      <c r="V6" s="4"/>
      <c r="W6" s="5"/>
    </row>
    <row r="7" spans="2:23" ht="13.5" thickBot="1">
      <c r="B7" s="3"/>
      <c r="C7" s="4" t="s">
        <v>4</v>
      </c>
      <c r="D7" s="27" t="s">
        <v>40</v>
      </c>
      <c r="E7" s="27" t="s">
        <v>32</v>
      </c>
      <c r="F7" s="11">
        <f>E7/D7</f>
        <v>1.85</v>
      </c>
      <c r="G7" s="35">
        <f>F12*F7</f>
        <v>1.85</v>
      </c>
      <c r="H7" s="37">
        <f>$N$2*60/($V$9*G7*$N$9)</f>
        <v>58.57217458842723</v>
      </c>
      <c r="I7" s="5"/>
      <c r="J7" s="16"/>
      <c r="K7" s="3"/>
      <c r="L7" s="4" t="s">
        <v>0</v>
      </c>
      <c r="M7" s="4" t="s">
        <v>0</v>
      </c>
      <c r="N7" s="9" t="s">
        <v>11</v>
      </c>
      <c r="O7" s="5"/>
      <c r="P7" s="16"/>
      <c r="Q7" s="3"/>
      <c r="R7" s="9" t="s">
        <v>16</v>
      </c>
      <c r="S7" s="9" t="s">
        <v>16</v>
      </c>
      <c r="T7" s="9" t="s">
        <v>17</v>
      </c>
      <c r="U7" s="9" t="s">
        <v>23</v>
      </c>
      <c r="V7" s="14" t="s">
        <v>21</v>
      </c>
      <c r="W7" s="5"/>
    </row>
    <row r="8" spans="2:23" ht="12.75">
      <c r="B8" s="3"/>
      <c r="C8" s="4" t="s">
        <v>5</v>
      </c>
      <c r="D8" s="27" t="s">
        <v>13</v>
      </c>
      <c r="E8" s="27" t="s">
        <v>33</v>
      </c>
      <c r="F8" s="11">
        <f>E8/D8</f>
        <v>1.36</v>
      </c>
      <c r="G8" s="35">
        <f>F12*F8</f>
        <v>1.36</v>
      </c>
      <c r="H8" s="37">
        <f>$N$2*60/($V$9*G8*$N$9)</f>
        <v>79.67538455043409</v>
      </c>
      <c r="I8" s="5"/>
      <c r="K8" s="3"/>
      <c r="L8" s="9" t="s">
        <v>9</v>
      </c>
      <c r="M8" s="4" t="s">
        <v>10</v>
      </c>
      <c r="N8" s="4" t="s">
        <v>8</v>
      </c>
      <c r="O8" s="5"/>
      <c r="Q8" s="3"/>
      <c r="R8" s="4" t="s">
        <v>18</v>
      </c>
      <c r="S8" s="4" t="s">
        <v>19</v>
      </c>
      <c r="T8" s="4" t="s">
        <v>20</v>
      </c>
      <c r="U8" s="9" t="s">
        <v>24</v>
      </c>
      <c r="V8" s="9" t="s">
        <v>22</v>
      </c>
      <c r="W8" s="5"/>
    </row>
    <row r="9" spans="2:23" ht="12.75">
      <c r="B9" s="3"/>
      <c r="C9" s="4" t="s">
        <v>6</v>
      </c>
      <c r="D9" s="33" t="s">
        <v>35</v>
      </c>
      <c r="E9" s="33" t="s">
        <v>34</v>
      </c>
      <c r="F9" s="11">
        <f>E9/D9</f>
        <v>1.0689655172413792</v>
      </c>
      <c r="G9" s="35">
        <f>F12*F9</f>
        <v>1.0689655172413792</v>
      </c>
      <c r="H9" s="37">
        <f>$N$2*60/($V$9*G9*$N$9)</f>
        <v>101.3676505377136</v>
      </c>
      <c r="I9" s="5"/>
      <c r="K9" s="3"/>
      <c r="L9" s="28">
        <v>16</v>
      </c>
      <c r="M9" s="28">
        <v>65</v>
      </c>
      <c r="N9" s="15">
        <f>M9/L9</f>
        <v>4.0625</v>
      </c>
      <c r="O9" s="5"/>
      <c r="Q9" s="3"/>
      <c r="R9" s="28">
        <v>185</v>
      </c>
      <c r="S9" s="28">
        <v>65</v>
      </c>
      <c r="T9" s="28">
        <v>14</v>
      </c>
      <c r="U9" s="29">
        <v>-3</v>
      </c>
      <c r="V9" s="17">
        <f>63360/(((((R9*(S9/100))/12.7)+T9)*PI())*((100+U9)/100))</f>
        <v>885.9478456540822</v>
      </c>
      <c r="W9" s="5"/>
    </row>
    <row r="10" spans="2:23" ht="13.5" thickBot="1">
      <c r="B10" s="3"/>
      <c r="C10" s="4" t="s">
        <v>7</v>
      </c>
      <c r="D10" s="27" t="s">
        <v>32</v>
      </c>
      <c r="E10" s="27" t="s">
        <v>36</v>
      </c>
      <c r="F10" s="11">
        <f>E10/D10</f>
        <v>0.8648648648648649</v>
      </c>
      <c r="G10" s="35">
        <f>F12*F10</f>
        <v>0.8648648648648649</v>
      </c>
      <c r="H10" s="37">
        <f>$N$2*60/($V$9*G10*$N$9)</f>
        <v>125.28954220555762</v>
      </c>
      <c r="I10" s="5"/>
      <c r="K10" s="6"/>
      <c r="L10" s="7"/>
      <c r="M10" s="7"/>
      <c r="N10" s="7"/>
      <c r="O10" s="8"/>
      <c r="Q10" s="6"/>
      <c r="R10" s="7"/>
      <c r="S10" s="7"/>
      <c r="T10" s="7"/>
      <c r="U10" s="7"/>
      <c r="V10" s="7"/>
      <c r="W10" s="8"/>
    </row>
    <row r="11" spans="2:9" ht="13.5" thickBot="1">
      <c r="B11" s="3"/>
      <c r="C11" s="4"/>
      <c r="D11" s="12"/>
      <c r="E11" s="12"/>
      <c r="F11" s="13"/>
      <c r="G11" s="13"/>
      <c r="H11" s="12"/>
      <c r="I11" s="5"/>
    </row>
    <row r="12" spans="2:15" ht="12.75">
      <c r="B12" s="41" t="s">
        <v>12</v>
      </c>
      <c r="C12" s="42"/>
      <c r="D12" s="2" t="s">
        <v>37</v>
      </c>
      <c r="E12" s="2" t="s">
        <v>37</v>
      </c>
      <c r="F12" s="11">
        <f>E12/D12</f>
        <v>1</v>
      </c>
      <c r="G12" s="13"/>
      <c r="H12" s="12"/>
      <c r="I12" s="5"/>
      <c r="K12" s="31"/>
      <c r="L12" s="43" t="s">
        <v>28</v>
      </c>
      <c r="M12" s="44"/>
      <c r="N12" s="44"/>
      <c r="O12" s="32"/>
    </row>
    <row r="13" spans="2:15" ht="13.5" thickBot="1">
      <c r="B13" s="6"/>
      <c r="C13" s="7"/>
      <c r="D13" s="7"/>
      <c r="E13" s="7"/>
      <c r="F13" s="7"/>
      <c r="G13" s="7"/>
      <c r="H13" s="7"/>
      <c r="I13" s="8"/>
      <c r="K13" s="6"/>
      <c r="L13" s="45" t="s">
        <v>29</v>
      </c>
      <c r="M13" s="46"/>
      <c r="N13" s="46"/>
      <c r="O13" s="8"/>
    </row>
    <row r="14" spans="12:14" ht="12.75">
      <c r="L14" s="1"/>
      <c r="M14" s="1"/>
      <c r="N14" s="1"/>
    </row>
    <row r="16" ht="12.75" customHeight="1"/>
    <row r="38" ht="12.75">
      <c r="R38" s="18"/>
    </row>
  </sheetData>
  <mergeCells count="7">
    <mergeCell ref="Q5:W5"/>
    <mergeCell ref="K5:O5"/>
    <mergeCell ref="L12:N12"/>
    <mergeCell ref="L13:N13"/>
    <mergeCell ref="L2:M2"/>
    <mergeCell ref="B2:I2"/>
    <mergeCell ref="B12:C12"/>
  </mergeCells>
  <hyperlinks>
    <hyperlink ref="H4" r:id="rId1" display="MPH@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V38"/>
  <sheetViews>
    <sheetView workbookViewId="0" topLeftCell="A1">
      <selection activeCell="N9" sqref="N9"/>
    </sheetView>
  </sheetViews>
  <sheetFormatPr defaultColWidth="9.140625" defaultRowHeight="12.75"/>
  <cols>
    <col min="1" max="1" width="1.8515625" style="0" customWidth="1"/>
    <col min="2" max="2" width="1.421875" style="0" customWidth="1"/>
    <col min="3" max="3" width="4.00390625" style="0" bestFit="1" customWidth="1"/>
    <col min="4" max="5" width="11.00390625" style="0" bestFit="1" customWidth="1"/>
    <col min="6" max="6" width="8.00390625" style="0" customWidth="1"/>
    <col min="7" max="7" width="8.140625" style="0" bestFit="1" customWidth="1"/>
    <col min="8" max="8" width="1.57421875" style="0" customWidth="1"/>
    <col min="9" max="9" width="2.8515625" style="0" customWidth="1"/>
    <col min="10" max="10" width="1.421875" style="0" customWidth="1"/>
    <col min="11" max="12" width="11.00390625" style="0" bestFit="1" customWidth="1"/>
    <col min="13" max="13" width="8.00390625" style="0" bestFit="1" customWidth="1"/>
    <col min="14" max="14" width="3.8515625" style="0" customWidth="1"/>
    <col min="15" max="15" width="2.8515625" style="0" customWidth="1"/>
    <col min="16" max="16" width="1.421875" style="0" customWidth="1"/>
    <col min="17" max="17" width="10.140625" style="0" bestFit="1" customWidth="1"/>
    <col min="18" max="18" width="9.00390625" style="0" bestFit="1" customWidth="1"/>
    <col min="19" max="19" width="10.28125" style="0" bestFit="1" customWidth="1"/>
    <col min="20" max="21" width="10.421875" style="0" bestFit="1" customWidth="1"/>
    <col min="22" max="22" width="1.7109375" style="0" customWidth="1"/>
  </cols>
  <sheetData>
    <row r="1" ht="13.5" thickBot="1"/>
    <row r="2" spans="2:14" ht="13.5" thickBot="1">
      <c r="B2" s="38" t="s">
        <v>14</v>
      </c>
      <c r="C2" s="39"/>
      <c r="D2" s="39"/>
      <c r="E2" s="39"/>
      <c r="F2" s="39"/>
      <c r="G2" s="39"/>
      <c r="H2" s="40"/>
      <c r="J2" s="21"/>
      <c r="K2" s="39" t="s">
        <v>27</v>
      </c>
      <c r="L2" s="39"/>
      <c r="M2" s="30">
        <v>6500</v>
      </c>
      <c r="N2" s="22"/>
    </row>
    <row r="3" spans="2:8" ht="12.75">
      <c r="B3" s="3"/>
      <c r="C3" s="4"/>
      <c r="D3" s="4"/>
      <c r="E3" s="4"/>
      <c r="F3" s="4"/>
      <c r="G3" s="4"/>
      <c r="H3" s="5"/>
    </row>
    <row r="4" spans="2:8" ht="13.5" thickBot="1">
      <c r="B4" s="3"/>
      <c r="C4" s="4"/>
      <c r="D4" s="4" t="s">
        <v>0</v>
      </c>
      <c r="E4" s="4" t="s">
        <v>0</v>
      </c>
      <c r="F4" s="4" t="s">
        <v>26</v>
      </c>
      <c r="G4" s="4" t="s">
        <v>14</v>
      </c>
      <c r="H4" s="5"/>
    </row>
    <row r="5" spans="2:22" ht="13.5" thickBot="1">
      <c r="B5" s="3"/>
      <c r="C5" s="4"/>
      <c r="D5" s="9" t="s">
        <v>1</v>
      </c>
      <c r="E5" s="9" t="s">
        <v>2</v>
      </c>
      <c r="F5" s="9" t="s">
        <v>8</v>
      </c>
      <c r="G5" s="9" t="s">
        <v>8</v>
      </c>
      <c r="H5" s="5"/>
      <c r="J5" s="38" t="s">
        <v>15</v>
      </c>
      <c r="K5" s="39"/>
      <c r="L5" s="39"/>
      <c r="M5" s="39"/>
      <c r="N5" s="40"/>
      <c r="P5" s="38" t="s">
        <v>25</v>
      </c>
      <c r="Q5" s="39"/>
      <c r="R5" s="39"/>
      <c r="S5" s="39"/>
      <c r="T5" s="39"/>
      <c r="U5" s="39"/>
      <c r="V5" s="40"/>
    </row>
    <row r="6" spans="2:22" ht="12.75">
      <c r="B6" s="3"/>
      <c r="C6" s="4" t="s">
        <v>3</v>
      </c>
      <c r="D6" s="27" t="s">
        <v>30</v>
      </c>
      <c r="E6" s="27" t="s">
        <v>31</v>
      </c>
      <c r="F6" s="11">
        <f>E6/D6</f>
        <v>2.923076923076923</v>
      </c>
      <c r="G6" s="35">
        <f>F12*F6</f>
        <v>2.923076923076923</v>
      </c>
      <c r="H6" s="5"/>
      <c r="J6" s="3"/>
      <c r="K6" s="4"/>
      <c r="L6" s="4"/>
      <c r="M6" s="4"/>
      <c r="N6" s="5"/>
      <c r="P6" s="3"/>
      <c r="Q6" s="4"/>
      <c r="R6" s="4"/>
      <c r="S6" s="4"/>
      <c r="T6" s="4"/>
      <c r="U6" s="4"/>
      <c r="V6" s="5"/>
    </row>
    <row r="7" spans="2:22" ht="13.5" thickBot="1">
      <c r="B7" s="3"/>
      <c r="C7" s="4" t="s">
        <v>4</v>
      </c>
      <c r="D7" s="27" t="s">
        <v>40</v>
      </c>
      <c r="E7" s="27" t="s">
        <v>32</v>
      </c>
      <c r="F7" s="11">
        <f>E7/D7</f>
        <v>1.85</v>
      </c>
      <c r="G7" s="35">
        <f>F12*F7</f>
        <v>1.85</v>
      </c>
      <c r="H7" s="5"/>
      <c r="I7" s="16"/>
      <c r="J7" s="3"/>
      <c r="K7" s="4" t="s">
        <v>0</v>
      </c>
      <c r="L7" s="4" t="s">
        <v>0</v>
      </c>
      <c r="M7" s="9" t="s">
        <v>11</v>
      </c>
      <c r="N7" s="5"/>
      <c r="O7" s="16"/>
      <c r="P7" s="3"/>
      <c r="Q7" s="9" t="s">
        <v>16</v>
      </c>
      <c r="R7" s="9" t="s">
        <v>16</v>
      </c>
      <c r="S7" s="9" t="s">
        <v>17</v>
      </c>
      <c r="T7" s="9" t="s">
        <v>23</v>
      </c>
      <c r="U7" s="14" t="s">
        <v>21</v>
      </c>
      <c r="V7" s="5"/>
    </row>
    <row r="8" spans="2:22" ht="12.75">
      <c r="B8" s="3"/>
      <c r="C8" s="4" t="s">
        <v>5</v>
      </c>
      <c r="D8" s="27" t="s">
        <v>13</v>
      </c>
      <c r="E8" s="27" t="s">
        <v>36</v>
      </c>
      <c r="F8" s="11">
        <f>E8/D8</f>
        <v>1.28</v>
      </c>
      <c r="G8" s="35">
        <f>F12*F8</f>
        <v>1.28</v>
      </c>
      <c r="H8" s="5"/>
      <c r="J8" s="3"/>
      <c r="K8" s="9" t="s">
        <v>9</v>
      </c>
      <c r="L8" s="4" t="s">
        <v>10</v>
      </c>
      <c r="M8" s="4" t="s">
        <v>8</v>
      </c>
      <c r="N8" s="5"/>
      <c r="P8" s="3"/>
      <c r="Q8" s="4" t="s">
        <v>18</v>
      </c>
      <c r="R8" s="4" t="s">
        <v>19</v>
      </c>
      <c r="S8" s="4" t="s">
        <v>20</v>
      </c>
      <c r="T8" s="9" t="s">
        <v>24</v>
      </c>
      <c r="U8" s="9" t="s">
        <v>22</v>
      </c>
      <c r="V8" s="5"/>
    </row>
    <row r="9" spans="2:22" ht="12.75">
      <c r="B9" s="3"/>
      <c r="C9" s="4" t="s">
        <v>6</v>
      </c>
      <c r="D9" s="33" t="s">
        <v>36</v>
      </c>
      <c r="E9" s="33" t="s">
        <v>34</v>
      </c>
      <c r="F9" s="11">
        <f>E9/D9</f>
        <v>0.96875</v>
      </c>
      <c r="G9" s="35">
        <f>F12*F9</f>
        <v>0.96875</v>
      </c>
      <c r="H9" s="5"/>
      <c r="J9" s="3"/>
      <c r="K9" s="28">
        <v>14</v>
      </c>
      <c r="L9" s="28">
        <v>62</v>
      </c>
      <c r="M9" s="15">
        <v>4.44</v>
      </c>
      <c r="N9" s="5"/>
      <c r="P9" s="3"/>
      <c r="Q9" s="28">
        <v>195</v>
      </c>
      <c r="R9" s="28">
        <v>50</v>
      </c>
      <c r="S9" s="28">
        <v>15</v>
      </c>
      <c r="T9" s="29">
        <v>-3</v>
      </c>
      <c r="U9" s="17">
        <f>63360/(((((Q9*(R9/100))/12.7)+S9)*PI())*((100+T9)/100))</f>
        <v>916.8637340180527</v>
      </c>
      <c r="V9" s="5"/>
    </row>
    <row r="10" spans="2:22" ht="13.5" thickBot="1">
      <c r="B10" s="3"/>
      <c r="C10" s="4" t="s">
        <v>7</v>
      </c>
      <c r="D10" s="27" t="s">
        <v>32</v>
      </c>
      <c r="E10" s="27" t="s">
        <v>41</v>
      </c>
      <c r="F10" s="11">
        <f>E10/D10</f>
        <v>0.7567567567567568</v>
      </c>
      <c r="G10" s="35">
        <f>F12*F10</f>
        <v>0.7567567567567568</v>
      </c>
      <c r="H10" s="5"/>
      <c r="J10" s="6"/>
      <c r="K10" s="7"/>
      <c r="L10" s="7"/>
      <c r="M10" s="7"/>
      <c r="N10" s="8"/>
      <c r="P10" s="6"/>
      <c r="Q10" s="7"/>
      <c r="R10" s="7"/>
      <c r="S10" s="7"/>
      <c r="T10" s="7"/>
      <c r="U10" s="7"/>
      <c r="V10" s="8"/>
    </row>
    <row r="11" spans="2:8" ht="13.5" thickBot="1">
      <c r="B11" s="3"/>
      <c r="C11" s="4"/>
      <c r="D11" s="12"/>
      <c r="E11" s="12"/>
      <c r="F11" s="13"/>
      <c r="G11" s="12"/>
      <c r="H11" s="5"/>
    </row>
    <row r="12" spans="2:14" ht="12.75">
      <c r="B12" s="41" t="s">
        <v>12</v>
      </c>
      <c r="C12" s="42"/>
      <c r="D12" s="2" t="s">
        <v>37</v>
      </c>
      <c r="E12" s="2" t="s">
        <v>37</v>
      </c>
      <c r="F12" s="11">
        <f>E12/D12</f>
        <v>1</v>
      </c>
      <c r="G12" s="12"/>
      <c r="H12" s="5"/>
      <c r="J12" s="31"/>
      <c r="K12" s="43" t="s">
        <v>28</v>
      </c>
      <c r="L12" s="44"/>
      <c r="M12" s="44"/>
      <c r="N12" s="32"/>
    </row>
    <row r="13" spans="2:14" ht="13.5" thickBot="1">
      <c r="B13" s="6"/>
      <c r="C13" s="7"/>
      <c r="D13" s="7"/>
      <c r="E13" s="7"/>
      <c r="F13" s="7"/>
      <c r="G13" s="7"/>
      <c r="H13" s="8"/>
      <c r="J13" s="6"/>
      <c r="K13" s="45" t="s">
        <v>29</v>
      </c>
      <c r="L13" s="46"/>
      <c r="M13" s="46"/>
      <c r="N13" s="8"/>
    </row>
    <row r="14" spans="11:13" ht="12.75">
      <c r="K14" s="1"/>
      <c r="L14" s="1"/>
      <c r="M14" s="1"/>
    </row>
    <row r="16" ht="12.75" customHeight="1"/>
    <row r="38" ht="12.75">
      <c r="Q38" s="18"/>
    </row>
  </sheetData>
  <mergeCells count="7">
    <mergeCell ref="K13:M13"/>
    <mergeCell ref="B2:H2"/>
    <mergeCell ref="B12:C12"/>
    <mergeCell ref="K2:L2"/>
    <mergeCell ref="P5:V5"/>
    <mergeCell ref="J5:N5"/>
    <mergeCell ref="K12:M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V38"/>
  <sheetViews>
    <sheetView workbookViewId="0" topLeftCell="A1">
      <selection activeCell="N9" sqref="N9"/>
    </sheetView>
  </sheetViews>
  <sheetFormatPr defaultColWidth="9.140625" defaultRowHeight="12.75"/>
  <cols>
    <col min="1" max="1" width="1.8515625" style="0" customWidth="1"/>
    <col min="2" max="2" width="1.421875" style="0" customWidth="1"/>
    <col min="3" max="3" width="4.00390625" style="0" bestFit="1" customWidth="1"/>
    <col min="4" max="5" width="11.00390625" style="0" bestFit="1" customWidth="1"/>
    <col min="6" max="6" width="8.00390625" style="0" customWidth="1"/>
    <col min="7" max="7" width="8.140625" style="0" bestFit="1" customWidth="1"/>
    <col min="8" max="8" width="1.57421875" style="0" customWidth="1"/>
    <col min="9" max="9" width="2.8515625" style="0" customWidth="1"/>
    <col min="10" max="10" width="1.421875" style="0" customWidth="1"/>
    <col min="11" max="12" width="11.00390625" style="0" bestFit="1" customWidth="1"/>
    <col min="13" max="13" width="8.00390625" style="0" bestFit="1" customWidth="1"/>
    <col min="14" max="14" width="3.8515625" style="0" customWidth="1"/>
    <col min="15" max="15" width="2.8515625" style="0" customWidth="1"/>
    <col min="16" max="16" width="1.421875" style="0" customWidth="1"/>
    <col min="17" max="17" width="10.140625" style="0" bestFit="1" customWidth="1"/>
    <col min="18" max="18" width="9.00390625" style="0" bestFit="1" customWidth="1"/>
    <col min="19" max="19" width="10.28125" style="0" bestFit="1" customWidth="1"/>
    <col min="20" max="21" width="10.421875" style="0" bestFit="1" customWidth="1"/>
    <col min="22" max="22" width="1.7109375" style="0" customWidth="1"/>
  </cols>
  <sheetData>
    <row r="1" ht="13.5" thickBot="1"/>
    <row r="2" spans="2:14" ht="13.5" thickBot="1">
      <c r="B2" s="38" t="s">
        <v>14</v>
      </c>
      <c r="C2" s="39"/>
      <c r="D2" s="39"/>
      <c r="E2" s="39"/>
      <c r="F2" s="39"/>
      <c r="G2" s="39"/>
      <c r="H2" s="40"/>
      <c r="J2" s="21"/>
      <c r="K2" s="39" t="s">
        <v>27</v>
      </c>
      <c r="L2" s="39"/>
      <c r="M2" s="30">
        <v>6500</v>
      </c>
      <c r="N2" s="22"/>
    </row>
    <row r="3" spans="2:8" ht="12.75">
      <c r="B3" s="3"/>
      <c r="C3" s="4"/>
      <c r="D3" s="4"/>
      <c r="E3" s="4"/>
      <c r="F3" s="4"/>
      <c r="G3" s="4"/>
      <c r="H3" s="5"/>
    </row>
    <row r="4" spans="2:8" ht="13.5" thickBot="1">
      <c r="B4" s="3"/>
      <c r="C4" s="4"/>
      <c r="D4" s="4" t="s">
        <v>0</v>
      </c>
      <c r="E4" s="4" t="s">
        <v>0</v>
      </c>
      <c r="F4" s="4" t="s">
        <v>26</v>
      </c>
      <c r="G4" s="4" t="s">
        <v>14</v>
      </c>
      <c r="H4" s="5"/>
    </row>
    <row r="5" spans="2:22" ht="13.5" thickBot="1">
      <c r="B5" s="3"/>
      <c r="C5" s="4"/>
      <c r="D5" s="9" t="s">
        <v>1</v>
      </c>
      <c r="E5" s="9" t="s">
        <v>2</v>
      </c>
      <c r="F5" s="9" t="s">
        <v>8</v>
      </c>
      <c r="G5" s="9" t="s">
        <v>8</v>
      </c>
      <c r="H5" s="5"/>
      <c r="J5" s="38" t="s">
        <v>15</v>
      </c>
      <c r="K5" s="39"/>
      <c r="L5" s="39"/>
      <c r="M5" s="39"/>
      <c r="N5" s="40"/>
      <c r="P5" s="38" t="s">
        <v>25</v>
      </c>
      <c r="Q5" s="39"/>
      <c r="R5" s="39"/>
      <c r="S5" s="39"/>
      <c r="T5" s="39"/>
      <c r="U5" s="39"/>
      <c r="V5" s="40"/>
    </row>
    <row r="6" spans="2:22" ht="12.75">
      <c r="B6" s="3"/>
      <c r="C6" s="4" t="s">
        <v>3</v>
      </c>
      <c r="D6" s="27" t="s">
        <v>38</v>
      </c>
      <c r="E6" s="27" t="s">
        <v>39</v>
      </c>
      <c r="F6" s="11">
        <f>E6/D6</f>
        <v>3.25</v>
      </c>
      <c r="G6" s="35">
        <v>2.923</v>
      </c>
      <c r="H6" s="5"/>
      <c r="J6" s="3"/>
      <c r="K6" s="4"/>
      <c r="L6" s="4"/>
      <c r="M6" s="4"/>
      <c r="N6" s="5"/>
      <c r="P6" s="3"/>
      <c r="Q6" s="4"/>
      <c r="R6" s="4"/>
      <c r="S6" s="4"/>
      <c r="T6" s="4"/>
      <c r="U6" s="4"/>
      <c r="V6" s="5"/>
    </row>
    <row r="7" spans="2:22" ht="13.5" thickBot="1">
      <c r="B7" s="3"/>
      <c r="C7" s="4" t="s">
        <v>4</v>
      </c>
      <c r="D7" s="27" t="s">
        <v>40</v>
      </c>
      <c r="E7" s="27" t="s">
        <v>32</v>
      </c>
      <c r="F7" s="11">
        <f>E7/D7</f>
        <v>1.85</v>
      </c>
      <c r="G7" s="35">
        <f>F12*F7</f>
        <v>1.85</v>
      </c>
      <c r="H7" s="5"/>
      <c r="I7" s="16"/>
      <c r="J7" s="3"/>
      <c r="K7" s="4" t="s">
        <v>0</v>
      </c>
      <c r="L7" s="4" t="s">
        <v>0</v>
      </c>
      <c r="M7" s="9" t="s">
        <v>11</v>
      </c>
      <c r="N7" s="5"/>
      <c r="O7" s="16"/>
      <c r="P7" s="3"/>
      <c r="Q7" s="9" t="s">
        <v>16</v>
      </c>
      <c r="R7" s="9" t="s">
        <v>16</v>
      </c>
      <c r="S7" s="9" t="s">
        <v>17</v>
      </c>
      <c r="T7" s="9" t="s">
        <v>23</v>
      </c>
      <c r="U7" s="14" t="s">
        <v>21</v>
      </c>
      <c r="V7" s="5"/>
    </row>
    <row r="8" spans="2:22" ht="12.75">
      <c r="B8" s="3"/>
      <c r="C8" s="4" t="s">
        <v>5</v>
      </c>
      <c r="D8" s="27" t="s">
        <v>13</v>
      </c>
      <c r="E8" s="27" t="s">
        <v>33</v>
      </c>
      <c r="F8" s="11">
        <f>E8/D8</f>
        <v>1.36</v>
      </c>
      <c r="G8" s="35">
        <f>F12*F8</f>
        <v>1.36</v>
      </c>
      <c r="H8" s="5"/>
      <c r="J8" s="3"/>
      <c r="K8" s="9" t="s">
        <v>9</v>
      </c>
      <c r="L8" s="4" t="s">
        <v>10</v>
      </c>
      <c r="M8" s="4" t="s">
        <v>8</v>
      </c>
      <c r="N8" s="5"/>
      <c r="P8" s="3"/>
      <c r="Q8" s="4" t="s">
        <v>18</v>
      </c>
      <c r="R8" s="4" t="s">
        <v>19</v>
      </c>
      <c r="S8" s="4" t="s">
        <v>20</v>
      </c>
      <c r="T8" s="9" t="s">
        <v>24</v>
      </c>
      <c r="U8" s="9" t="s">
        <v>22</v>
      </c>
      <c r="V8" s="5"/>
    </row>
    <row r="9" spans="2:22" ht="12.75">
      <c r="B9" s="3"/>
      <c r="C9" s="4" t="s">
        <v>6</v>
      </c>
      <c r="D9" s="33" t="s">
        <v>35</v>
      </c>
      <c r="E9" s="33" t="s">
        <v>34</v>
      </c>
      <c r="F9" s="11">
        <f>E9/D9</f>
        <v>1.0689655172413792</v>
      </c>
      <c r="G9" s="35">
        <f>F12*F9</f>
        <v>1.0689655172413792</v>
      </c>
      <c r="H9" s="5"/>
      <c r="J9" s="3"/>
      <c r="K9" s="28">
        <v>14</v>
      </c>
      <c r="L9" s="28">
        <v>62</v>
      </c>
      <c r="M9" s="15">
        <v>4.44</v>
      </c>
      <c r="N9" s="5"/>
      <c r="P9" s="3"/>
      <c r="Q9" s="28">
        <v>195</v>
      </c>
      <c r="R9" s="28">
        <v>50</v>
      </c>
      <c r="S9" s="28">
        <v>15</v>
      </c>
      <c r="T9" s="29">
        <v>-3</v>
      </c>
      <c r="U9" s="17">
        <f>63360/(((((Q9*(R9/100))/12.7)+S9)*PI())*((100+T9)/100))</f>
        <v>916.8637340180527</v>
      </c>
      <c r="V9" s="5"/>
    </row>
    <row r="10" spans="2:22" ht="13.5" thickBot="1">
      <c r="B10" s="3"/>
      <c r="C10" s="4" t="s">
        <v>7</v>
      </c>
      <c r="D10" s="27" t="s">
        <v>32</v>
      </c>
      <c r="E10" s="27" t="s">
        <v>36</v>
      </c>
      <c r="F10" s="11">
        <f>E10/D10</f>
        <v>0.8648648648648649</v>
      </c>
      <c r="G10" s="35">
        <v>0.865</v>
      </c>
      <c r="H10" s="5"/>
      <c r="J10" s="6"/>
      <c r="K10" s="7"/>
      <c r="L10" s="7"/>
      <c r="M10" s="7"/>
      <c r="N10" s="8"/>
      <c r="P10" s="6"/>
      <c r="Q10" s="7"/>
      <c r="R10" s="7"/>
      <c r="S10" s="7"/>
      <c r="T10" s="7"/>
      <c r="U10" s="7"/>
      <c r="V10" s="8"/>
    </row>
    <row r="11" spans="2:8" ht="13.5" thickBot="1">
      <c r="B11" s="3"/>
      <c r="C11" s="4"/>
      <c r="D11" s="12"/>
      <c r="E11" s="12"/>
      <c r="F11" s="13"/>
      <c r="G11" s="12"/>
      <c r="H11" s="5"/>
    </row>
    <row r="12" spans="2:19" ht="12.75">
      <c r="B12" s="41" t="s">
        <v>12</v>
      </c>
      <c r="C12" s="42"/>
      <c r="D12" s="2" t="s">
        <v>37</v>
      </c>
      <c r="E12" s="2" t="s">
        <v>37</v>
      </c>
      <c r="F12" s="11">
        <f>E12/D12</f>
        <v>1</v>
      </c>
      <c r="G12" s="12"/>
      <c r="H12" s="5"/>
      <c r="J12" s="31"/>
      <c r="K12" s="43" t="s">
        <v>28</v>
      </c>
      <c r="L12" s="44"/>
      <c r="M12" s="44"/>
      <c r="N12" s="32"/>
      <c r="P12" s="31" t="s">
        <v>42</v>
      </c>
      <c r="Q12" s="34"/>
      <c r="R12" s="34"/>
      <c r="S12" s="32"/>
    </row>
    <row r="13" spans="2:19" ht="13.5" thickBot="1">
      <c r="B13" s="6"/>
      <c r="C13" s="7"/>
      <c r="D13" s="7"/>
      <c r="E13" s="7"/>
      <c r="F13" s="7"/>
      <c r="G13" s="7"/>
      <c r="H13" s="8"/>
      <c r="J13" s="6"/>
      <c r="K13" s="45" t="s">
        <v>29</v>
      </c>
      <c r="L13" s="46"/>
      <c r="M13" s="46"/>
      <c r="N13" s="8"/>
      <c r="P13" s="6" t="s">
        <v>43</v>
      </c>
      <c r="Q13" s="7"/>
      <c r="R13" s="7"/>
      <c r="S13" s="8"/>
    </row>
    <row r="14" spans="11:13" ht="12.75">
      <c r="K14" s="1"/>
      <c r="L14" s="1"/>
      <c r="M14" s="1"/>
    </row>
    <row r="16" ht="12.75" customHeight="1"/>
    <row r="38" ht="12.75">
      <c r="Q38" s="18"/>
    </row>
  </sheetData>
  <mergeCells count="7">
    <mergeCell ref="P5:V5"/>
    <mergeCell ref="J5:N5"/>
    <mergeCell ref="K12:M12"/>
    <mergeCell ref="K13:M13"/>
    <mergeCell ref="K2:L2"/>
    <mergeCell ref="B2:H2"/>
    <mergeCell ref="B12:C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S26" sqref="S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M21" sqref="M21:O24"/>
    </sheetView>
  </sheetViews>
  <sheetFormatPr defaultColWidth="9.140625" defaultRowHeight="12.75"/>
  <cols>
    <col min="2" max="2" width="9.140625" style="20" customWidth="1"/>
  </cols>
  <sheetData>
    <row r="1" ht="12.75">
      <c r="C1" s="1"/>
    </row>
    <row r="2" spans="1:15" ht="12.75">
      <c r="A2" s="47" t="s">
        <v>3</v>
      </c>
      <c r="B2" s="23">
        <v>0</v>
      </c>
      <c r="C2" s="10">
        <v>0</v>
      </c>
      <c r="E2" s="47" t="s">
        <v>3</v>
      </c>
      <c r="F2" s="23">
        <v>0</v>
      </c>
      <c r="G2" s="10">
        <v>0</v>
      </c>
      <c r="I2" s="47" t="s">
        <v>3</v>
      </c>
      <c r="J2" s="23">
        <v>0</v>
      </c>
      <c r="K2" s="10">
        <v>0</v>
      </c>
      <c r="M2" s="47" t="s">
        <v>3</v>
      </c>
      <c r="N2" s="23">
        <v>0</v>
      </c>
      <c r="O2" s="10">
        <v>0</v>
      </c>
    </row>
    <row r="3" spans="1:15" ht="12.75">
      <c r="A3" s="48"/>
      <c r="B3" s="24">
        <f>'1.6GTi'!$M$2</f>
        <v>6500</v>
      </c>
      <c r="C3" s="19">
        <f>B3*60*(1/('1.6GTi'!$G$6*'1.6GTi'!$M$9))/'1.6GTi'!$U$9</f>
        <v>85.3571437734241</v>
      </c>
      <c r="E3" s="48"/>
      <c r="F3" s="24">
        <f>'1.9GTi'!$N$2</f>
        <v>6500</v>
      </c>
      <c r="G3" s="19">
        <f>F3*60*(1/('1.9GTi'!$G$6*'1.9GTi'!$N$9))/'1.9GTi'!$V$9</f>
        <v>37.0700210224125</v>
      </c>
      <c r="I3" s="48"/>
      <c r="J3" s="24">
        <f>Mi16!$M$2</f>
        <v>6500</v>
      </c>
      <c r="K3" s="19">
        <f>J3*60*(1/(Mi16!$G$6*Mi16!$M$9))/Mi16!$U$9</f>
        <v>32.77453945859999</v>
      </c>
      <c r="M3" s="48"/>
      <c r="N3" s="24">
        <f>Hybrid!$M$2</f>
        <v>6500</v>
      </c>
      <c r="O3" s="19">
        <f>N3*60*(1/(Hybrid!$G$6*Hybrid!$M$9))/Hybrid!$U$9</f>
        <v>32.77540196917813</v>
      </c>
    </row>
    <row r="4" spans="1:15" ht="12.75">
      <c r="A4" s="49"/>
      <c r="B4" s="25">
        <v>0</v>
      </c>
      <c r="C4" s="19">
        <f>C3</f>
        <v>85.3571437734241</v>
      </c>
      <c r="E4" s="49"/>
      <c r="F4" s="25">
        <v>0</v>
      </c>
      <c r="G4" s="19">
        <f>G3</f>
        <v>37.0700210224125</v>
      </c>
      <c r="I4" s="49"/>
      <c r="J4" s="25">
        <v>0</v>
      </c>
      <c r="K4" s="19">
        <f>K3</f>
        <v>32.77453945859999</v>
      </c>
      <c r="M4" s="49"/>
      <c r="N4" s="25">
        <v>0</v>
      </c>
      <c r="O4" s="19">
        <f>O3</f>
        <v>32.77540196917813</v>
      </c>
    </row>
    <row r="5" spans="1:15" ht="12.75">
      <c r="A5" s="47" t="s">
        <v>4</v>
      </c>
      <c r="B5" s="23">
        <v>0</v>
      </c>
      <c r="C5" s="19">
        <v>0</v>
      </c>
      <c r="E5" s="47" t="s">
        <v>4</v>
      </c>
      <c r="F5" s="23">
        <v>0</v>
      </c>
      <c r="G5" s="19">
        <v>0</v>
      </c>
      <c r="I5" s="47" t="s">
        <v>4</v>
      </c>
      <c r="J5" s="23">
        <v>0</v>
      </c>
      <c r="K5" s="19">
        <v>0</v>
      </c>
      <c r="M5" s="47" t="s">
        <v>4</v>
      </c>
      <c r="N5" s="23">
        <v>0</v>
      </c>
      <c r="O5" s="19">
        <v>0</v>
      </c>
    </row>
    <row r="6" spans="1:15" ht="12.75">
      <c r="A6" s="48"/>
      <c r="B6" s="26">
        <f>$C$3/(60*(1/('1.6GTi'!$G$7*'1.6GTi'!$M$9))/'1.6GTi'!$U$9)</f>
        <v>3700.000000000001</v>
      </c>
      <c r="C6" s="19">
        <f>B6*60*(1/('1.6GTi'!$G$7*'1.6GTi'!$M$9))/'1.6GTi'!$U$9</f>
        <v>85.35714377342411</v>
      </c>
      <c r="E6" s="48"/>
      <c r="F6" s="26">
        <f>$G$3/(60*(1/('1.9GTi'!$G$7*'1.9GTi'!$N$9))/'1.9GTi'!$V$9)</f>
        <v>4113.815789473684</v>
      </c>
      <c r="G6" s="19">
        <f>F6*60*(1/('1.9GTi'!$G$7*'1.9GTi'!$N$9))/'1.9GTi'!$V$9</f>
        <v>37.0700210224125</v>
      </c>
      <c r="I6" s="48"/>
      <c r="J6" s="26">
        <f>$K$3/(60*(1/(Mi16!$G$7*Mi16!$M$9))/Mi16!$U$9)</f>
        <v>4113.815789473684</v>
      </c>
      <c r="K6" s="19">
        <f>J6*60*(1/(Mi16!$G$7*Mi16!$M$9))/Mi16!$U$9</f>
        <v>32.77453945859999</v>
      </c>
      <c r="M6" s="48"/>
      <c r="N6" s="26">
        <f>$O$3/(60*(1/(Hybrid!$G$7*Hybrid!$M$9))/Hybrid!$U$9)</f>
        <v>4113.9240506329115</v>
      </c>
      <c r="O6" s="19">
        <f>N6*60*(1/(Hybrid!$G$7*Hybrid!$M$9))/Hybrid!$U$9</f>
        <v>32.77540196917813</v>
      </c>
    </row>
    <row r="7" spans="1:15" ht="12.75">
      <c r="A7" s="48"/>
      <c r="B7" s="24">
        <f>'1.6GTi'!$M$2</f>
        <v>6500</v>
      </c>
      <c r="C7" s="19">
        <f>B7*60*(1/('1.6GTi'!$G$7*'1.6GTi'!$M$9))/'1.6GTi'!$U$9</f>
        <v>149.95173906142068</v>
      </c>
      <c r="E7" s="48"/>
      <c r="F7" s="24">
        <f>'1.9GTi'!$N$2</f>
        <v>6500</v>
      </c>
      <c r="G7" s="19">
        <f>F7*60*(1/('1.9GTi'!$G$7*'1.9GTi'!$N$9))/'1.9GTi'!$V$9</f>
        <v>58.57217458842724</v>
      </c>
      <c r="I7" s="48"/>
      <c r="J7" s="24">
        <f>Mi16!$M$2</f>
        <v>6500</v>
      </c>
      <c r="K7" s="19">
        <f>J7*60*(1/(Mi16!$G$7*Mi16!$M$9))/Mi16!$U$9</f>
        <v>51.78513511130144</v>
      </c>
      <c r="M7" s="48"/>
      <c r="N7" s="24">
        <f>Hybrid!$M$2</f>
        <v>6500</v>
      </c>
      <c r="O7" s="19">
        <f>N7*60*(1/(Hybrid!$G$7*Hybrid!$M$9))/Hybrid!$U$9</f>
        <v>51.78513511130144</v>
      </c>
    </row>
    <row r="8" spans="1:15" ht="12.75">
      <c r="A8" s="49"/>
      <c r="B8" s="25">
        <v>0</v>
      </c>
      <c r="C8" s="19">
        <f>C7</f>
        <v>149.95173906142068</v>
      </c>
      <c r="E8" s="49"/>
      <c r="F8" s="25">
        <v>0</v>
      </c>
      <c r="G8" s="19">
        <f>G7</f>
        <v>58.57217458842724</v>
      </c>
      <c r="I8" s="49"/>
      <c r="J8" s="25">
        <v>0</v>
      </c>
      <c r="K8" s="19">
        <f>K7</f>
        <v>51.78513511130144</v>
      </c>
      <c r="M8" s="49"/>
      <c r="N8" s="25">
        <v>0</v>
      </c>
      <c r="O8" s="19">
        <f>O7</f>
        <v>51.78513511130144</v>
      </c>
    </row>
    <row r="9" spans="1:15" ht="12.75">
      <c r="A9" s="47" t="s">
        <v>5</v>
      </c>
      <c r="B9" s="23">
        <v>0</v>
      </c>
      <c r="C9" s="19">
        <v>0</v>
      </c>
      <c r="E9" s="47" t="s">
        <v>5</v>
      </c>
      <c r="F9" s="23">
        <v>0</v>
      </c>
      <c r="G9" s="19">
        <v>0</v>
      </c>
      <c r="I9" s="47" t="s">
        <v>5</v>
      </c>
      <c r="J9" s="23">
        <v>0</v>
      </c>
      <c r="K9" s="19">
        <v>0</v>
      </c>
      <c r="M9" s="47" t="s">
        <v>5</v>
      </c>
      <c r="N9" s="23">
        <v>0</v>
      </c>
      <c r="O9" s="19">
        <v>0</v>
      </c>
    </row>
    <row r="10" spans="1:15" ht="12.75">
      <c r="A10" s="48"/>
      <c r="B10" s="26">
        <f>$C$7/(60*(1/('1.6GTi'!$G$8*'1.6GTi'!$M$9))/'1.6GTi'!$U$9)</f>
        <v>4778.378378378378</v>
      </c>
      <c r="C10" s="19">
        <f>B10*60*(1/('1.6GTi'!$G$8*'1.6GTi'!$M$9))/'1.6GTi'!$U$9</f>
        <v>149.95173906142068</v>
      </c>
      <c r="E10" s="48"/>
      <c r="F10" s="26">
        <f>$G$7/(60*(1/('1.9GTi'!$G$8*'1.9GTi'!$N$9))/'1.9GTi'!$V$9)</f>
        <v>4778.378378378378</v>
      </c>
      <c r="G10" s="19">
        <f>F10*60*(1/('1.9GTi'!$G$8*'1.9GTi'!$N$9))/'1.9GTi'!$V$9</f>
        <v>58.57217458842724</v>
      </c>
      <c r="I10" s="48"/>
      <c r="J10" s="26">
        <f>$K$7/(60*(1/(Mi16!$G$8*Mi16!$M$9))/Mi16!$U$9)</f>
        <v>4497.2972972972975</v>
      </c>
      <c r="K10" s="19">
        <f>J10*60*(1/(Mi16!$G$8*Mi16!$M$9))/Mi16!$U$9</f>
        <v>51.78513511130145</v>
      </c>
      <c r="M10" s="48"/>
      <c r="N10" s="26">
        <f>$O$7/(60*(1/(Hybrid!$G$8*Hybrid!$M$9))/Hybrid!$U$9)</f>
        <v>4778.378378378379</v>
      </c>
      <c r="O10" s="19">
        <f>N10*60*(1/(Hybrid!$G$8*Hybrid!$M$9))/Hybrid!$U$9</f>
        <v>51.78513511130145</v>
      </c>
    </row>
    <row r="11" spans="1:15" ht="12.75">
      <c r="A11" s="48"/>
      <c r="B11" s="24">
        <f>'1.6GTi'!$M$2</f>
        <v>6500</v>
      </c>
      <c r="C11" s="19">
        <f>B11*60*(1/('1.6GTi'!$G$8*'1.6GTi'!$M$9))/'1.6GTi'!$U$9</f>
        <v>203.97846857619726</v>
      </c>
      <c r="E11" s="48"/>
      <c r="F11" s="24">
        <f>'1.9GTi'!$N$2</f>
        <v>6500</v>
      </c>
      <c r="G11" s="19">
        <f>F11*60*(1/('1.9GTi'!$G$8*'1.9GTi'!$N$9))/'1.9GTi'!$V$9</f>
        <v>79.67538455043412</v>
      </c>
      <c r="I11" s="48"/>
      <c r="J11" s="24">
        <f>Mi16!$M$2</f>
        <v>6500</v>
      </c>
      <c r="K11" s="19">
        <f>J11*60*(1/(Mi16!$G$8*Mi16!$M$9))/Mi16!$U$9</f>
        <v>74.84570309055287</v>
      </c>
      <c r="M11" s="48"/>
      <c r="N11" s="24">
        <f>Hybrid!$M$2</f>
        <v>6500</v>
      </c>
      <c r="O11" s="19">
        <f>N11*60*(1/(Hybrid!$G$8*Hybrid!$M$9))/Hybrid!$U$9</f>
        <v>70.4430146734615</v>
      </c>
    </row>
    <row r="12" spans="1:15" ht="12.75">
      <c r="A12" s="49"/>
      <c r="B12" s="25">
        <v>0</v>
      </c>
      <c r="C12" s="19">
        <f>C11</f>
        <v>203.97846857619726</v>
      </c>
      <c r="E12" s="49"/>
      <c r="F12" s="25">
        <v>0</v>
      </c>
      <c r="G12" s="19">
        <f>G11</f>
        <v>79.67538455043412</v>
      </c>
      <c r="I12" s="49"/>
      <c r="J12" s="25">
        <v>0</v>
      </c>
      <c r="K12" s="19">
        <f>K11</f>
        <v>74.84570309055287</v>
      </c>
      <c r="M12" s="49"/>
      <c r="N12" s="25">
        <v>0</v>
      </c>
      <c r="O12" s="19">
        <f>O11</f>
        <v>70.4430146734615</v>
      </c>
    </row>
    <row r="13" spans="1:15" ht="12.75">
      <c r="A13" s="47" t="s">
        <v>6</v>
      </c>
      <c r="B13" s="23">
        <v>0</v>
      </c>
      <c r="C13" s="19">
        <v>0</v>
      </c>
      <c r="E13" s="47" t="s">
        <v>6</v>
      </c>
      <c r="F13" s="23">
        <v>0</v>
      </c>
      <c r="G13" s="19">
        <v>0</v>
      </c>
      <c r="I13" s="47" t="s">
        <v>6</v>
      </c>
      <c r="J13" s="23">
        <v>0</v>
      </c>
      <c r="K13" s="19">
        <v>0</v>
      </c>
      <c r="M13" s="47" t="s">
        <v>6</v>
      </c>
      <c r="N13" s="23">
        <v>0</v>
      </c>
      <c r="O13" s="19">
        <v>0</v>
      </c>
    </row>
    <row r="14" spans="1:15" ht="12.75">
      <c r="A14" s="48"/>
      <c r="B14" s="26">
        <f>$C$11/(60*(1/('1.6GTi'!$G$9*'1.6GTi'!$M$9))/'1.6GTi'!$U$9)</f>
        <v>5109.026369168358</v>
      </c>
      <c r="C14" s="19">
        <f>B14*60*(1/('1.6GTi'!$G$9*'1.6GTi'!$M$9))/'1.6GTi'!$U$9</f>
        <v>203.9784685761973</v>
      </c>
      <c r="E14" s="48"/>
      <c r="F14" s="26">
        <f>$G$11/(60*(1/('1.9GTi'!$G$9*'1.9GTi'!$N$9))/'1.9GTi'!$V$9)</f>
        <v>5109.026369168357</v>
      </c>
      <c r="G14" s="19">
        <f>F14*60*(1/('1.9GTi'!$G$9*'1.9GTi'!$N$9))/'1.9GTi'!$V$9</f>
        <v>79.67538455043412</v>
      </c>
      <c r="I14" s="48"/>
      <c r="J14" s="26">
        <f>$K$11/(60*(1/(Mi16!$G$9*Mi16!$M$9))/Mi16!$U$9)</f>
        <v>4919.433593750001</v>
      </c>
      <c r="K14" s="19">
        <f>J14*60*(1/(Mi16!$G$9*Mi16!$M$9))/Mi16!$U$9</f>
        <v>74.84570309055287</v>
      </c>
      <c r="M14" s="48"/>
      <c r="N14" s="26">
        <f>$O$11/(60*(1/(Hybrid!$G$9*Hybrid!$M$9))/Hybrid!$U$9)</f>
        <v>5109.026369168356</v>
      </c>
      <c r="O14" s="19">
        <f>N14*60*(1/(Hybrid!$G$9*Hybrid!$M$9))/Hybrid!$U$9</f>
        <v>70.4430146734615</v>
      </c>
    </row>
    <row r="15" spans="1:15" ht="12.75">
      <c r="A15" s="48"/>
      <c r="B15" s="24">
        <f>'1.6GTi'!$M$2</f>
        <v>6500</v>
      </c>
      <c r="C15" s="19">
        <f>B15*60*(1/('1.6GTi'!$G$9*'1.6GTi'!$M$9))/'1.6GTi'!$U$9</f>
        <v>259.5132516337168</v>
      </c>
      <c r="E15" s="48"/>
      <c r="F15" s="24">
        <f>'1.9GTi'!$N$2</f>
        <v>6500</v>
      </c>
      <c r="G15" s="19">
        <f>F15*60*(1/('1.9GTi'!$G$9*'1.9GTi'!$N$9))/'1.9GTi'!$V$9</f>
        <v>101.36765053771359</v>
      </c>
      <c r="I15" s="48"/>
      <c r="J15" s="24">
        <f>Mi16!$M$2</f>
        <v>6500</v>
      </c>
      <c r="K15" s="19">
        <f>J15*60*(1/(Mi16!$G$9*Mi16!$M$9))/Mi16!$U$9</f>
        <v>98.89290318029178</v>
      </c>
      <c r="M15" s="48"/>
      <c r="N15" s="24">
        <f>Hybrid!$M$2</f>
        <v>6500</v>
      </c>
      <c r="O15" s="19">
        <f>N15*60*(1/(Hybrid!$G$9*Hybrid!$M$9))/Hybrid!$U$9</f>
        <v>89.62169350713944</v>
      </c>
    </row>
    <row r="16" spans="1:15" ht="12.75">
      <c r="A16" s="49"/>
      <c r="B16" s="25">
        <v>0</v>
      </c>
      <c r="C16" s="19">
        <f>C15</f>
        <v>259.5132516337168</v>
      </c>
      <c r="E16" s="49"/>
      <c r="F16" s="25">
        <v>0</v>
      </c>
      <c r="G16" s="19">
        <f>G15</f>
        <v>101.36765053771359</v>
      </c>
      <c r="I16" s="49"/>
      <c r="J16" s="25">
        <v>0</v>
      </c>
      <c r="K16" s="19">
        <f>K15</f>
        <v>98.89290318029178</v>
      </c>
      <c r="M16" s="49"/>
      <c r="N16" s="25">
        <v>0</v>
      </c>
      <c r="O16" s="19">
        <f>O15</f>
        <v>89.62169350713944</v>
      </c>
    </row>
    <row r="17" spans="1:15" ht="12.75">
      <c r="A17" s="47" t="s">
        <v>7</v>
      </c>
      <c r="B17" s="23">
        <v>0</v>
      </c>
      <c r="C17" s="19">
        <v>0</v>
      </c>
      <c r="E17" s="47" t="s">
        <v>7</v>
      </c>
      <c r="F17" s="23">
        <v>0</v>
      </c>
      <c r="G17" s="19">
        <v>0</v>
      </c>
      <c r="I17" s="47" t="s">
        <v>7</v>
      </c>
      <c r="J17" s="23">
        <v>0</v>
      </c>
      <c r="K17" s="19">
        <v>0</v>
      </c>
      <c r="M17" s="47" t="s">
        <v>7</v>
      </c>
      <c r="N17" s="23">
        <v>0</v>
      </c>
      <c r="O17" s="19">
        <v>0</v>
      </c>
    </row>
    <row r="18" spans="1:15" ht="12.75">
      <c r="A18" s="48"/>
      <c r="B18" s="26">
        <f>$C$15/(60*(1/('1.6GTi'!$G$10*'1.6GTi'!$M$9))/'1.6GTi'!$U$9)</f>
        <v>5258.93635571055</v>
      </c>
      <c r="C18" s="19">
        <f>B18*60*(1/('1.6GTi'!$G$10*'1.6GTi'!$M$9))/'1.6GTi'!$U$9</f>
        <v>259.5132516337168</v>
      </c>
      <c r="E18" s="48"/>
      <c r="F18" s="26">
        <f>$G$15/(60*(1/('1.9GTi'!$G$10*'1.9GTi'!$N$9))/'1.9GTi'!$V$9)</f>
        <v>5258.93635571055</v>
      </c>
      <c r="G18" s="19">
        <f>F18*60*(1/('1.9GTi'!$G$10*'1.9GTi'!$N$9))/'1.9GTi'!$V$9</f>
        <v>101.36765053771359</v>
      </c>
      <c r="I18" s="48"/>
      <c r="J18" s="26">
        <f>$K$15/(60*(1/(Mi16!$G$10*Mi16!$M$9))/Mi16!$U$9)</f>
        <v>5077.593722755013</v>
      </c>
      <c r="K18" s="19">
        <f>J18*60*(1/(Mi16!$G$10*Mi16!$M$9))/Mi16!$U$9</f>
        <v>98.89290318029178</v>
      </c>
      <c r="M18" s="48"/>
      <c r="N18" s="26">
        <f>$O$15/(60*(1/(Hybrid!$G$10*Hybrid!$M$9))/Hybrid!$U$9)</f>
        <v>5259.75806451613</v>
      </c>
      <c r="O18" s="19">
        <f>N18*60*(1/(Hybrid!$G$10*Hybrid!$M$9))/Hybrid!$U$9</f>
        <v>89.62169350713944</v>
      </c>
    </row>
    <row r="19" spans="1:15" ht="12.75">
      <c r="A19" s="48"/>
      <c r="B19" s="24">
        <f>'1.6GTi'!$M$2</f>
        <v>6500</v>
      </c>
      <c r="C19" s="19">
        <f>B19*60*(1/('1.6GTi'!$G$10*'1.6GTi'!$M$9))/'1.6GTi'!$U$9</f>
        <v>320.7561418360702</v>
      </c>
      <c r="E19" s="48"/>
      <c r="F19" s="24">
        <f>'1.9GTi'!$N$2</f>
        <v>6500</v>
      </c>
      <c r="G19" s="19">
        <f>F19*60*(1/('1.9GTi'!$G$10*'1.9GTi'!$N$9))/'1.9GTi'!$V$9</f>
        <v>125.28954220555764</v>
      </c>
      <c r="I19" s="48"/>
      <c r="J19" s="24">
        <f>Mi16!$M$2</f>
        <v>6500</v>
      </c>
      <c r="K19" s="19">
        <f>J19*60*(1/(Mi16!$G$10*Mi16!$M$9))/Mi16!$U$9</f>
        <v>126.59616065602084</v>
      </c>
      <c r="M19" s="48"/>
      <c r="N19" s="24">
        <f>Hybrid!$M$2</f>
        <v>6500</v>
      </c>
      <c r="O19" s="19">
        <f>N19*60*(1/(Hybrid!$G$10*Hybrid!$M$9))/Hybrid!$U$9</f>
        <v>110.75433520914181</v>
      </c>
    </row>
    <row r="20" spans="1:15" ht="12.75">
      <c r="A20" s="49"/>
      <c r="B20" s="25">
        <v>0</v>
      </c>
      <c r="C20" s="19">
        <f>C19</f>
        <v>320.7561418360702</v>
      </c>
      <c r="E20" s="49"/>
      <c r="F20" s="25">
        <v>0</v>
      </c>
      <c r="G20" s="19">
        <f>G19</f>
        <v>125.28954220555764</v>
      </c>
      <c r="I20" s="49"/>
      <c r="J20" s="25">
        <v>0</v>
      </c>
      <c r="K20" s="19">
        <f>K19</f>
        <v>126.59616065602084</v>
      </c>
      <c r="M20" s="49"/>
      <c r="N20" s="25">
        <v>0</v>
      </c>
      <c r="O20" s="19">
        <f>O19</f>
        <v>110.75433520914181</v>
      </c>
    </row>
  </sheetData>
  <mergeCells count="20">
    <mergeCell ref="M17:M20"/>
    <mergeCell ref="M2:M4"/>
    <mergeCell ref="M5:M8"/>
    <mergeCell ref="M9:M12"/>
    <mergeCell ref="M13:M16"/>
    <mergeCell ref="E17:E20"/>
    <mergeCell ref="I2:I4"/>
    <mergeCell ref="I5:I8"/>
    <mergeCell ref="I9:I12"/>
    <mergeCell ref="I13:I16"/>
    <mergeCell ref="I17:I20"/>
    <mergeCell ref="E2:E4"/>
    <mergeCell ref="E5:E8"/>
    <mergeCell ref="E9:E12"/>
    <mergeCell ref="E13:E16"/>
    <mergeCell ref="A2:A4"/>
    <mergeCell ref="A17:A20"/>
    <mergeCell ref="A5:A8"/>
    <mergeCell ref="A9:A12"/>
    <mergeCell ref="A13:A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Ralliart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Haylock</dc:creator>
  <cp:keywords/>
  <dc:description/>
  <cp:lastModifiedBy>ahmad</cp:lastModifiedBy>
  <cp:lastPrinted>2001-11-22T16:51:56Z</cp:lastPrinted>
  <dcterms:created xsi:type="dcterms:W3CDTF">2001-11-22T11:35:04Z</dcterms:created>
  <dcterms:modified xsi:type="dcterms:W3CDTF">2011-10-12T15:16:22Z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-1505598436</vt:i4>
  </property>
  <property fmtid="{D5CDD505-2E9C-101B-9397-08002B2CF9AE}" pid="3" name="_EmailSubject">
    <vt:lpwstr>Gearboxes</vt:lpwstr>
  </property>
  <property fmtid="{D5CDD505-2E9C-101B-9397-08002B2CF9AE}" pid="4" name="_AuthorEmail">
    <vt:lpwstr>joel.haylock@ralliart.co.uk</vt:lpwstr>
  </property>
  <property fmtid="{D5CDD505-2E9C-101B-9397-08002B2CF9AE}" pid="5" name="_AuthorEmailDisplayName">
    <vt:lpwstr>Joel Haylock</vt:lpwstr>
  </property>
  <property fmtid="{D5CDD505-2E9C-101B-9397-08002B2CF9AE}" pid="6" name="_ReviewingToolsShownOnce">
    <vt:lpwstr/>
  </property>
</Properties>
</file>